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DBana\AppData\Local\Microsoft\Windows\INetCache\Content.Outlook\OMDWE45X\"/>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IX_2020" sheetId="60" r:id="rId11"/>
    <sheet name="Eksport I-IX_2020" sheetId="61" r:id="rId12"/>
    <sheet name="Import_I-IX_2020" sheetId="62" r:id="rId13"/>
    <sheet name="Handel-zagr. 2019ost." sheetId="46" r:id="rId14"/>
    <sheet name="Eksport 2019ost." sheetId="47" r:id="rId15"/>
    <sheet name="Import 2019o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2019ost.'!#REF!</definedName>
    <definedName name="_xlnm._FilterDatabase" localSheetId="11" hidden="1">'Eksport I-IX_2020'!$K$6:$N$42</definedName>
    <definedName name="_xlnm._FilterDatabase" localSheetId="12" hidden="1">'Import_I-IX_2020'!$K$7:$N$33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I32" i="46" l="1"/>
  <c r="I31" i="46"/>
  <c r="J342" i="36" l="1"/>
  <c r="J343" i="36"/>
  <c r="J344" i="36"/>
  <c r="I342" i="36"/>
  <c r="I343" i="36"/>
  <c r="I344"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Z508" i="36"/>
  <c r="W508" i="36"/>
  <c r="S508" i="36"/>
  <c r="P508" i="36"/>
  <c r="M508" i="36"/>
  <c r="L508" i="36"/>
  <c r="D508" i="36"/>
  <c r="C508" i="36"/>
  <c r="B508" i="36"/>
  <c r="Z507" i="36"/>
  <c r="W507" i="36"/>
  <c r="V507" i="36"/>
  <c r="S507" i="36"/>
  <c r="P507" i="36"/>
  <c r="M507" i="36"/>
  <c r="D507" i="36"/>
  <c r="C507" i="36"/>
  <c r="B507" i="36"/>
  <c r="Z506" i="36"/>
  <c r="W506" i="36"/>
  <c r="S506" i="36"/>
  <c r="P506" i="36"/>
  <c r="M506" i="36"/>
  <c r="J506" i="36"/>
  <c r="F506" i="36"/>
  <c r="D506" i="36"/>
  <c r="C506" i="36"/>
  <c r="B506" i="36"/>
  <c r="Z505" i="36"/>
  <c r="W505" i="36"/>
  <c r="S505" i="36"/>
  <c r="P505" i="36"/>
  <c r="M505" i="36"/>
  <c r="D505" i="36"/>
  <c r="C505" i="36"/>
  <c r="B505" i="36"/>
  <c r="Z504" i="36"/>
  <c r="W504" i="36"/>
  <c r="S504" i="36"/>
  <c r="Q504" i="36"/>
  <c r="P504" i="36"/>
  <c r="M504" i="36"/>
  <c r="D504" i="36"/>
  <c r="C504" i="36"/>
  <c r="B504" i="36"/>
  <c r="Z503" i="36"/>
  <c r="W503" i="36"/>
  <c r="S503" i="36"/>
  <c r="R503" i="36"/>
  <c r="Q503" i="36"/>
  <c r="P503" i="36"/>
  <c r="M503" i="36"/>
  <c r="D503" i="36"/>
  <c r="C503" i="36"/>
  <c r="B503" i="36"/>
  <c r="Z502" i="36"/>
  <c r="W502" i="36"/>
  <c r="S502" i="36"/>
  <c r="R502" i="36"/>
  <c r="P502" i="36"/>
  <c r="M502" i="36"/>
  <c r="E502" i="36"/>
  <c r="D502" i="36"/>
  <c r="C502" i="36"/>
  <c r="B502" i="36"/>
  <c r="Z498" i="36"/>
  <c r="W498" i="36"/>
  <c r="V498" i="36"/>
  <c r="S498" i="36"/>
  <c r="R498" i="36"/>
  <c r="Q498" i="36"/>
  <c r="P498" i="36"/>
  <c r="M498" i="36"/>
  <c r="L498" i="36"/>
  <c r="K498" i="36"/>
  <c r="J498" i="36"/>
  <c r="I498" i="36"/>
  <c r="H498" i="36"/>
  <c r="G498" i="36"/>
  <c r="F498" i="36"/>
  <c r="E498" i="36"/>
  <c r="D498" i="36"/>
  <c r="C498" i="36"/>
  <c r="B498" i="36"/>
  <c r="Z497" i="36"/>
  <c r="W497" i="36"/>
  <c r="V497" i="36"/>
  <c r="S497" i="36"/>
  <c r="R497" i="36"/>
  <c r="Q497" i="36"/>
  <c r="P497" i="36"/>
  <c r="M497" i="36"/>
  <c r="L497" i="36"/>
  <c r="K497" i="36"/>
  <c r="J497" i="36"/>
  <c r="I497" i="36"/>
  <c r="H497" i="36"/>
  <c r="G497" i="36"/>
  <c r="F497" i="36"/>
  <c r="E497" i="36"/>
  <c r="D497" i="36"/>
  <c r="C497" i="36"/>
  <c r="B497" i="36"/>
  <c r="Z496" i="36"/>
  <c r="W496" i="36"/>
  <c r="V496" i="36"/>
  <c r="S496" i="36"/>
  <c r="R496" i="36"/>
  <c r="Q496" i="36"/>
  <c r="P496" i="36"/>
  <c r="M496" i="36"/>
  <c r="L496" i="36"/>
  <c r="K496" i="36"/>
  <c r="J496" i="36"/>
  <c r="I496" i="36"/>
  <c r="H496" i="36"/>
  <c r="G496" i="36"/>
  <c r="F496" i="36"/>
  <c r="E496" i="36"/>
  <c r="D496" i="36"/>
  <c r="C496" i="36"/>
  <c r="B496" i="36"/>
  <c r="Z495" i="36"/>
  <c r="W495" i="36"/>
  <c r="V495" i="36"/>
  <c r="S495" i="36"/>
  <c r="R495" i="36"/>
  <c r="Q495" i="36"/>
  <c r="P495" i="36"/>
  <c r="M495" i="36"/>
  <c r="L495" i="36"/>
  <c r="K495" i="36"/>
  <c r="J495" i="36"/>
  <c r="I495" i="36"/>
  <c r="H495" i="36"/>
  <c r="G495" i="36"/>
  <c r="F495" i="36"/>
  <c r="E495" i="36"/>
  <c r="D495" i="36"/>
  <c r="C495" i="36"/>
  <c r="B495" i="36"/>
  <c r="Z494" i="36"/>
  <c r="W494" i="36"/>
  <c r="V494" i="36"/>
  <c r="S494" i="36"/>
  <c r="R494" i="36"/>
  <c r="Q494" i="36"/>
  <c r="P494" i="36"/>
  <c r="M494" i="36"/>
  <c r="L494" i="36"/>
  <c r="K494" i="36"/>
  <c r="J494" i="36"/>
  <c r="I494" i="36"/>
  <c r="H494" i="36"/>
  <c r="G494" i="36"/>
  <c r="F494" i="36"/>
  <c r="E494" i="36"/>
  <c r="D494" i="36"/>
  <c r="C494" i="36"/>
  <c r="B494" i="36"/>
  <c r="Z493" i="36"/>
  <c r="W493" i="36"/>
  <c r="V493" i="36"/>
  <c r="S493" i="36"/>
  <c r="R493" i="36"/>
  <c r="Q493" i="36"/>
  <c r="P493" i="36"/>
  <c r="M493" i="36"/>
  <c r="L493" i="36"/>
  <c r="K493" i="36"/>
  <c r="J493" i="36"/>
  <c r="I493" i="36"/>
  <c r="H493" i="36"/>
  <c r="G493" i="36"/>
  <c r="F493" i="36"/>
  <c r="E493" i="36"/>
  <c r="D493" i="36"/>
  <c r="C493" i="36"/>
  <c r="B493" i="36"/>
  <c r="Z492" i="36"/>
  <c r="W492" i="36"/>
  <c r="V492" i="36"/>
  <c r="S492" i="36"/>
  <c r="R492" i="36"/>
  <c r="Q492" i="36"/>
  <c r="P492" i="36"/>
  <c r="M492" i="36"/>
  <c r="L492" i="36"/>
  <c r="K492" i="36"/>
  <c r="J492" i="36"/>
  <c r="I492" i="36"/>
  <c r="H492" i="36"/>
  <c r="G492" i="36"/>
  <c r="F492" i="36"/>
  <c r="E492" i="36"/>
  <c r="D492" i="36"/>
  <c r="C492" i="36"/>
  <c r="B492" i="36"/>
  <c r="Z488" i="36"/>
  <c r="W488" i="36"/>
  <c r="V488" i="36"/>
  <c r="S488" i="36"/>
  <c r="R488" i="36"/>
  <c r="Q488" i="36"/>
  <c r="P488" i="36"/>
  <c r="M488" i="36"/>
  <c r="L488" i="36"/>
  <c r="K488" i="36"/>
  <c r="J488" i="36"/>
  <c r="I488" i="36"/>
  <c r="H488" i="36"/>
  <c r="G488" i="36"/>
  <c r="F488" i="36"/>
  <c r="E488" i="36"/>
  <c r="D488" i="36"/>
  <c r="C488" i="36"/>
  <c r="B488" i="36"/>
  <c r="Z487" i="36"/>
  <c r="W487" i="36"/>
  <c r="V487" i="36"/>
  <c r="S487" i="36"/>
  <c r="R487" i="36"/>
  <c r="Q487" i="36"/>
  <c r="P487" i="36"/>
  <c r="M487" i="36"/>
  <c r="L487" i="36"/>
  <c r="K487" i="36"/>
  <c r="J487" i="36"/>
  <c r="I487" i="36"/>
  <c r="H487" i="36"/>
  <c r="G487" i="36"/>
  <c r="F487" i="36"/>
  <c r="E487" i="36"/>
  <c r="D487" i="36"/>
  <c r="C487" i="36"/>
  <c r="B487" i="36"/>
  <c r="Z486" i="36"/>
  <c r="W486" i="36"/>
  <c r="V486" i="36"/>
  <c r="S486" i="36"/>
  <c r="R486" i="36"/>
  <c r="Q486" i="36"/>
  <c r="P486" i="36"/>
  <c r="L486" i="36"/>
  <c r="K486" i="36"/>
  <c r="J486" i="36"/>
  <c r="I486" i="36"/>
  <c r="H486" i="36"/>
  <c r="G486" i="36"/>
  <c r="F486" i="36"/>
  <c r="E486" i="36"/>
  <c r="D486" i="36"/>
  <c r="C486" i="36"/>
  <c r="B486" i="36"/>
  <c r="Z485" i="36"/>
  <c r="W485" i="36"/>
  <c r="V485" i="36"/>
  <c r="S485" i="36"/>
  <c r="R485" i="36"/>
  <c r="Q485" i="36"/>
  <c r="P485" i="36"/>
  <c r="M485" i="36"/>
  <c r="L485" i="36"/>
  <c r="K485" i="36"/>
  <c r="J485" i="36"/>
  <c r="I485" i="36"/>
  <c r="H485" i="36"/>
  <c r="G485" i="36"/>
  <c r="F485" i="36"/>
  <c r="E485" i="36"/>
  <c r="D485" i="36"/>
  <c r="C485" i="36"/>
  <c r="B485" i="36"/>
  <c r="Z484" i="36"/>
  <c r="W484" i="36"/>
  <c r="V484" i="36"/>
  <c r="S484" i="36"/>
  <c r="R484" i="36"/>
  <c r="Q484" i="36"/>
  <c r="P484" i="36"/>
  <c r="M484" i="36"/>
  <c r="L484" i="36"/>
  <c r="K484" i="36"/>
  <c r="J484" i="36"/>
  <c r="I484" i="36"/>
  <c r="H484" i="36"/>
  <c r="G484" i="36"/>
  <c r="F484" i="36"/>
  <c r="E484" i="36"/>
  <c r="D484" i="36"/>
  <c r="C484" i="36"/>
  <c r="B484" i="36"/>
  <c r="Z483" i="36"/>
  <c r="W483" i="36"/>
  <c r="V483" i="36"/>
  <c r="S483" i="36"/>
  <c r="R483" i="36"/>
  <c r="Q483" i="36"/>
  <c r="P483" i="36"/>
  <c r="M483" i="36"/>
  <c r="L483" i="36"/>
  <c r="K483" i="36"/>
  <c r="J483" i="36"/>
  <c r="I483" i="36"/>
  <c r="H483" i="36"/>
  <c r="G483" i="36"/>
  <c r="F483" i="36"/>
  <c r="E483" i="36"/>
  <c r="D483" i="36"/>
  <c r="C483" i="36"/>
  <c r="B483" i="36"/>
  <c r="Z482" i="36"/>
  <c r="W482" i="36"/>
  <c r="V482" i="36"/>
  <c r="S482" i="36"/>
  <c r="R482" i="36"/>
  <c r="Q482" i="36"/>
  <c r="P482" i="36"/>
  <c r="M482" i="36"/>
  <c r="L482" i="36"/>
  <c r="K482" i="36"/>
  <c r="J482" i="36"/>
  <c r="I482" i="36"/>
  <c r="H482" i="36"/>
  <c r="G482" i="36"/>
  <c r="F482" i="36"/>
  <c r="E482" i="36"/>
  <c r="D482" i="36"/>
  <c r="C482" i="36"/>
  <c r="B482" i="36"/>
  <c r="Z477" i="36"/>
  <c r="W477" i="36"/>
  <c r="V477" i="36"/>
  <c r="S477" i="36"/>
  <c r="R477" i="36"/>
  <c r="Q477" i="36"/>
  <c r="P477" i="36"/>
  <c r="M477" i="36"/>
  <c r="L477" i="36"/>
  <c r="K477" i="36"/>
  <c r="J477" i="36"/>
  <c r="I477" i="36"/>
  <c r="H477" i="36"/>
  <c r="G477" i="36"/>
  <c r="F477" i="36"/>
  <c r="E477" i="36"/>
  <c r="D477" i="36"/>
  <c r="C477" i="36"/>
  <c r="B477" i="36"/>
  <c r="Z476" i="36"/>
  <c r="W476" i="36"/>
  <c r="V476" i="36"/>
  <c r="S476" i="36"/>
  <c r="R476" i="36"/>
  <c r="Q476" i="36"/>
  <c r="P476" i="36"/>
  <c r="M476" i="36"/>
  <c r="L476" i="36"/>
  <c r="K476" i="36"/>
  <c r="J476" i="36"/>
  <c r="I476" i="36"/>
  <c r="H476" i="36"/>
  <c r="G476" i="36"/>
  <c r="F476" i="36"/>
  <c r="E476" i="36"/>
  <c r="D476" i="36"/>
  <c r="C476" i="36"/>
  <c r="B476" i="36"/>
  <c r="Z475" i="36"/>
  <c r="W475" i="36"/>
  <c r="V475" i="36"/>
  <c r="S475" i="36"/>
  <c r="R475" i="36"/>
  <c r="Q475" i="36"/>
  <c r="P475" i="36"/>
  <c r="M475" i="36"/>
  <c r="L475" i="36"/>
  <c r="K475" i="36"/>
  <c r="J475" i="36"/>
  <c r="I475" i="36"/>
  <c r="H475" i="36"/>
  <c r="G475" i="36"/>
  <c r="F475" i="36"/>
  <c r="E475" i="36"/>
  <c r="D475" i="36"/>
  <c r="C475" i="36"/>
  <c r="B475" i="36"/>
  <c r="Z474" i="36"/>
  <c r="W474" i="36"/>
  <c r="V474" i="36"/>
  <c r="S474" i="36"/>
  <c r="R474" i="36"/>
  <c r="Q474" i="36"/>
  <c r="P474" i="36"/>
  <c r="M474" i="36"/>
  <c r="L474" i="36"/>
  <c r="K474" i="36"/>
  <c r="J474" i="36"/>
  <c r="I474" i="36"/>
  <c r="H474" i="36"/>
  <c r="G474" i="36"/>
  <c r="F474" i="36"/>
  <c r="E474" i="36"/>
  <c r="D474" i="36"/>
  <c r="C474" i="36"/>
  <c r="B474" i="36"/>
  <c r="Z473" i="36"/>
  <c r="W473" i="36"/>
  <c r="V473" i="36"/>
  <c r="S473" i="36"/>
  <c r="R473" i="36"/>
  <c r="Q473" i="36"/>
  <c r="P473" i="36"/>
  <c r="M473" i="36"/>
  <c r="L473" i="36"/>
  <c r="K473" i="36"/>
  <c r="J473" i="36"/>
  <c r="I473" i="36"/>
  <c r="H473" i="36"/>
  <c r="G473" i="36"/>
  <c r="F473" i="36"/>
  <c r="E473" i="36"/>
  <c r="D473" i="36"/>
  <c r="C473" i="36"/>
  <c r="B473" i="36"/>
  <c r="Z472" i="36"/>
  <c r="W472" i="36"/>
  <c r="V472" i="36"/>
  <c r="S472" i="36"/>
  <c r="R472" i="36"/>
  <c r="Q472" i="36"/>
  <c r="P472" i="36"/>
  <c r="M472" i="36"/>
  <c r="L472" i="36"/>
  <c r="K472" i="36"/>
  <c r="J472" i="36"/>
  <c r="I472" i="36"/>
  <c r="H472" i="36"/>
  <c r="G472" i="36"/>
  <c r="F472" i="36"/>
  <c r="E472" i="36"/>
  <c r="D472" i="36"/>
  <c r="C472" i="36"/>
  <c r="B472" i="36"/>
  <c r="Z471" i="36"/>
  <c r="W471" i="36"/>
  <c r="V471" i="36"/>
  <c r="S471" i="36"/>
  <c r="R471" i="36"/>
  <c r="Q471" i="36"/>
  <c r="P471" i="36"/>
  <c r="M471" i="36"/>
  <c r="L471" i="36"/>
  <c r="K471" i="36"/>
  <c r="J471" i="36"/>
  <c r="I471" i="36"/>
  <c r="H471" i="36"/>
  <c r="G471" i="36"/>
  <c r="F471" i="36"/>
  <c r="E471" i="36"/>
  <c r="D471" i="36"/>
  <c r="C471" i="36"/>
  <c r="B471" i="36"/>
  <c r="Z467" i="36"/>
  <c r="W467" i="36"/>
  <c r="V467" i="36"/>
  <c r="S467" i="36"/>
  <c r="R467" i="36"/>
  <c r="Q467" i="36"/>
  <c r="P467" i="36"/>
  <c r="M467" i="36"/>
  <c r="L467" i="36"/>
  <c r="K467" i="36"/>
  <c r="J467" i="36"/>
  <c r="I467" i="36"/>
  <c r="H467" i="36"/>
  <c r="G467" i="36"/>
  <c r="F467" i="36"/>
  <c r="E467" i="36"/>
  <c r="D467" i="36"/>
  <c r="C467" i="36"/>
  <c r="B467" i="36"/>
  <c r="Z466" i="36"/>
  <c r="W466" i="36"/>
  <c r="V466" i="36"/>
  <c r="S466" i="36"/>
  <c r="R466" i="36"/>
  <c r="Q466" i="36"/>
  <c r="P466" i="36"/>
  <c r="M466" i="36"/>
  <c r="L466" i="36"/>
  <c r="K466" i="36"/>
  <c r="J466" i="36"/>
  <c r="I466" i="36"/>
  <c r="H466" i="36"/>
  <c r="G466" i="36"/>
  <c r="F466" i="36"/>
  <c r="E466" i="36"/>
  <c r="D466" i="36"/>
  <c r="C466" i="36"/>
  <c r="B466" i="36"/>
  <c r="Z465" i="36"/>
  <c r="W465" i="36"/>
  <c r="V465" i="36"/>
  <c r="S465" i="36"/>
  <c r="R465" i="36"/>
  <c r="Q465" i="36"/>
  <c r="P465" i="36"/>
  <c r="M465" i="36"/>
  <c r="L465" i="36"/>
  <c r="K465" i="36"/>
  <c r="J465" i="36"/>
  <c r="I465" i="36"/>
  <c r="H465" i="36"/>
  <c r="G465" i="36"/>
  <c r="F465" i="36"/>
  <c r="E465" i="36"/>
  <c r="D465" i="36"/>
  <c r="C465" i="36"/>
  <c r="B465" i="36"/>
  <c r="Z464" i="36"/>
  <c r="W464" i="36"/>
  <c r="V464" i="36"/>
  <c r="S464" i="36"/>
  <c r="R464" i="36"/>
  <c r="Q464" i="36"/>
  <c r="P464" i="36"/>
  <c r="M464" i="36"/>
  <c r="L464" i="36"/>
  <c r="K464" i="36"/>
  <c r="J464" i="36"/>
  <c r="I464" i="36"/>
  <c r="H464" i="36"/>
  <c r="G464" i="36"/>
  <c r="F464" i="36"/>
  <c r="E464" i="36"/>
  <c r="D464" i="36"/>
  <c r="C464" i="36"/>
  <c r="B464" i="36"/>
  <c r="Z463" i="36"/>
  <c r="W463" i="36"/>
  <c r="V463" i="36"/>
  <c r="S463" i="36"/>
  <c r="R463" i="36"/>
  <c r="Q463" i="36"/>
  <c r="P463" i="36"/>
  <c r="M463" i="36"/>
  <c r="L463" i="36"/>
  <c r="K463" i="36"/>
  <c r="J463" i="36"/>
  <c r="I463" i="36"/>
  <c r="H463" i="36"/>
  <c r="G463" i="36"/>
  <c r="F463" i="36"/>
  <c r="E463" i="36"/>
  <c r="D463" i="36"/>
  <c r="C463" i="36"/>
  <c r="B463" i="36"/>
  <c r="Z462" i="36"/>
  <c r="W462" i="36"/>
  <c r="V462" i="36"/>
  <c r="S462" i="36"/>
  <c r="R462" i="36"/>
  <c r="Q462" i="36"/>
  <c r="P462" i="36"/>
  <c r="M462" i="36"/>
  <c r="L462" i="36"/>
  <c r="K462" i="36"/>
  <c r="J462" i="36"/>
  <c r="I462" i="36"/>
  <c r="H462" i="36"/>
  <c r="G462" i="36"/>
  <c r="F462" i="36"/>
  <c r="E462" i="36"/>
  <c r="D462" i="36"/>
  <c r="C462" i="36"/>
  <c r="B462" i="36"/>
  <c r="Z461" i="36"/>
  <c r="W461" i="36"/>
  <c r="V461" i="36"/>
  <c r="S461" i="36"/>
  <c r="R461" i="36"/>
  <c r="Q461" i="36"/>
  <c r="P461" i="36"/>
  <c r="M461" i="36"/>
  <c r="L461" i="36"/>
  <c r="K461" i="36"/>
  <c r="J461" i="36"/>
  <c r="I461" i="36"/>
  <c r="H461" i="36"/>
  <c r="G461" i="36"/>
  <c r="F461" i="36"/>
  <c r="E461" i="36"/>
  <c r="D461" i="36"/>
  <c r="C461" i="36"/>
  <c r="B461" i="36"/>
  <c r="Z457" i="36"/>
  <c r="W457" i="36"/>
  <c r="V457" i="36"/>
  <c r="S457" i="36"/>
  <c r="R457" i="36"/>
  <c r="Q457" i="36"/>
  <c r="P457" i="36"/>
  <c r="M457" i="36"/>
  <c r="L457" i="36"/>
  <c r="K457" i="36"/>
  <c r="J457" i="36"/>
  <c r="I457" i="36"/>
  <c r="H457" i="36"/>
  <c r="G457" i="36"/>
  <c r="F457" i="36"/>
  <c r="E457" i="36"/>
  <c r="D457" i="36"/>
  <c r="C457" i="36"/>
  <c r="B457" i="36"/>
  <c r="Z456" i="36"/>
  <c r="W456" i="36"/>
  <c r="V456" i="36"/>
  <c r="S456" i="36"/>
  <c r="R456" i="36"/>
  <c r="Q456" i="36"/>
  <c r="P456" i="36"/>
  <c r="M456" i="36"/>
  <c r="L456" i="36"/>
  <c r="K456" i="36"/>
  <c r="J456" i="36"/>
  <c r="I456" i="36"/>
  <c r="H456" i="36"/>
  <c r="G456" i="36"/>
  <c r="F456" i="36"/>
  <c r="E456" i="36"/>
  <c r="D456" i="36"/>
  <c r="C456" i="36"/>
  <c r="B456" i="36"/>
  <c r="Z455" i="36"/>
  <c r="W455" i="36"/>
  <c r="V455" i="36"/>
  <c r="S455" i="36"/>
  <c r="R455" i="36"/>
  <c r="Q455" i="36"/>
  <c r="P455" i="36"/>
  <c r="M455" i="36"/>
  <c r="L455" i="36"/>
  <c r="K455" i="36"/>
  <c r="J455" i="36"/>
  <c r="I455" i="36"/>
  <c r="H455" i="36"/>
  <c r="G455" i="36"/>
  <c r="F455" i="36"/>
  <c r="E455" i="36"/>
  <c r="D455" i="36"/>
  <c r="C455" i="36"/>
  <c r="B455" i="36"/>
  <c r="Z454" i="36"/>
  <c r="W454" i="36"/>
  <c r="V454" i="36"/>
  <c r="S454" i="36"/>
  <c r="R454" i="36"/>
  <c r="Q454" i="36"/>
  <c r="P454" i="36"/>
  <c r="M454" i="36"/>
  <c r="L454" i="36"/>
  <c r="K454" i="36"/>
  <c r="J454" i="36"/>
  <c r="I454" i="36"/>
  <c r="H454" i="36"/>
  <c r="G454" i="36"/>
  <c r="F454" i="36"/>
  <c r="E454" i="36"/>
  <c r="D454" i="36"/>
  <c r="C454" i="36"/>
  <c r="B454" i="36"/>
  <c r="Z453" i="36"/>
  <c r="W453" i="36"/>
  <c r="V453" i="36"/>
  <c r="S453" i="36"/>
  <c r="R453" i="36"/>
  <c r="Q453" i="36"/>
  <c r="P453" i="36"/>
  <c r="M453" i="36"/>
  <c r="L453" i="36"/>
  <c r="K453" i="36"/>
  <c r="J453" i="36"/>
  <c r="I453" i="36"/>
  <c r="H453" i="36"/>
  <c r="G453" i="36"/>
  <c r="F453" i="36"/>
  <c r="E453" i="36"/>
  <c r="D453" i="36"/>
  <c r="C453" i="36"/>
  <c r="B453" i="36"/>
  <c r="Z452" i="36"/>
  <c r="W452" i="36"/>
  <c r="V452" i="36"/>
  <c r="S452" i="36"/>
  <c r="R452" i="36"/>
  <c r="Q452" i="36"/>
  <c r="P452" i="36"/>
  <c r="M452" i="36"/>
  <c r="L452" i="36"/>
  <c r="K452" i="36"/>
  <c r="J452" i="36"/>
  <c r="I452" i="36"/>
  <c r="H452" i="36"/>
  <c r="G452" i="36"/>
  <c r="F452" i="36"/>
  <c r="E452" i="36"/>
  <c r="D452" i="36"/>
  <c r="C452" i="36"/>
  <c r="B452" i="36"/>
  <c r="Z451" i="36"/>
  <c r="W451" i="36"/>
  <c r="V451" i="36"/>
  <c r="S451" i="36"/>
  <c r="R451" i="36"/>
  <c r="Q451" i="36"/>
  <c r="P451" i="36"/>
  <c r="M451" i="36"/>
  <c r="L451" i="36"/>
  <c r="K451" i="36"/>
  <c r="J451" i="36"/>
  <c r="I451" i="36"/>
  <c r="H451" i="36"/>
  <c r="G451" i="36"/>
  <c r="F451" i="36"/>
  <c r="E451" i="36"/>
  <c r="D451" i="36"/>
  <c r="C451" i="36"/>
  <c r="B451" i="36"/>
  <c r="Z447" i="36"/>
  <c r="W447" i="36"/>
  <c r="V447" i="36"/>
  <c r="S447" i="36"/>
  <c r="R447" i="36"/>
  <c r="Q447" i="36"/>
  <c r="P447" i="36"/>
  <c r="M447" i="36"/>
  <c r="L447" i="36"/>
  <c r="K447" i="36"/>
  <c r="J447" i="36"/>
  <c r="I447" i="36"/>
  <c r="H447" i="36"/>
  <c r="G447" i="36"/>
  <c r="F447" i="36"/>
  <c r="E447" i="36"/>
  <c r="D447" i="36"/>
  <c r="C447" i="36"/>
  <c r="B447" i="36"/>
  <c r="Z446" i="36"/>
  <c r="W446" i="36"/>
  <c r="V446" i="36"/>
  <c r="S446" i="36"/>
  <c r="R446" i="36"/>
  <c r="Q446" i="36"/>
  <c r="P446" i="36"/>
  <c r="M446" i="36"/>
  <c r="L446" i="36"/>
  <c r="K446" i="36"/>
  <c r="J446" i="36"/>
  <c r="I446" i="36"/>
  <c r="H446" i="36"/>
  <c r="G446" i="36"/>
  <c r="F446" i="36"/>
  <c r="E446" i="36"/>
  <c r="D446" i="36"/>
  <c r="C446" i="36"/>
  <c r="B446" i="36"/>
  <c r="Z445" i="36"/>
  <c r="W445" i="36"/>
  <c r="V445" i="36"/>
  <c r="S445" i="36"/>
  <c r="R445" i="36"/>
  <c r="Q445" i="36"/>
  <c r="P445" i="36"/>
  <c r="M445" i="36"/>
  <c r="L445" i="36"/>
  <c r="K445" i="36"/>
  <c r="J445" i="36"/>
  <c r="I445" i="36"/>
  <c r="H445" i="36"/>
  <c r="G445" i="36"/>
  <c r="F445" i="36"/>
  <c r="E445" i="36"/>
  <c r="D445" i="36"/>
  <c r="C445" i="36"/>
  <c r="B445" i="36"/>
  <c r="Z444" i="36"/>
  <c r="W444" i="36"/>
  <c r="V444" i="36"/>
  <c r="S444" i="36"/>
  <c r="R444" i="36"/>
  <c r="Q444" i="36"/>
  <c r="P444" i="36"/>
  <c r="M444" i="36"/>
  <c r="L444" i="36"/>
  <c r="K444" i="36"/>
  <c r="J444" i="36"/>
  <c r="I444" i="36"/>
  <c r="H444" i="36"/>
  <c r="G444" i="36"/>
  <c r="F444" i="36"/>
  <c r="E444" i="36"/>
  <c r="D444" i="36"/>
  <c r="C444" i="36"/>
  <c r="B444" i="36"/>
  <c r="Z443" i="36"/>
  <c r="W443" i="36"/>
  <c r="V443" i="36"/>
  <c r="S443" i="36"/>
  <c r="R443" i="36"/>
  <c r="Q443" i="36"/>
  <c r="P443" i="36"/>
  <c r="M443" i="36"/>
  <c r="L443" i="36"/>
  <c r="K443" i="36"/>
  <c r="J443" i="36"/>
  <c r="I443" i="36"/>
  <c r="H443" i="36"/>
  <c r="G443" i="36"/>
  <c r="F443" i="36"/>
  <c r="E443" i="36"/>
  <c r="D443" i="36"/>
  <c r="C443" i="36"/>
  <c r="B443" i="36"/>
  <c r="Z442" i="36"/>
  <c r="W442" i="36"/>
  <c r="V442" i="36"/>
  <c r="S442" i="36"/>
  <c r="R442" i="36"/>
  <c r="Q442" i="36"/>
  <c r="M442" i="36"/>
  <c r="L442" i="36"/>
  <c r="K442" i="36"/>
  <c r="J442" i="36"/>
  <c r="I442" i="36"/>
  <c r="H442" i="36"/>
  <c r="G442" i="36"/>
  <c r="F442" i="36"/>
  <c r="E442" i="36"/>
  <c r="Z441" i="36"/>
  <c r="W441" i="36"/>
  <c r="V441" i="36"/>
  <c r="S441" i="36"/>
  <c r="R441" i="36"/>
  <c r="Q441" i="36"/>
  <c r="P441" i="36"/>
  <c r="M441" i="36"/>
  <c r="L441" i="36"/>
  <c r="K441" i="36"/>
  <c r="J441" i="36"/>
  <c r="I441" i="36"/>
  <c r="H441" i="36"/>
  <c r="G441" i="36"/>
  <c r="F441" i="36"/>
  <c r="E441" i="36"/>
  <c r="D441" i="36"/>
  <c r="C441" i="36"/>
  <c r="B441" i="36"/>
  <c r="Z438" i="36"/>
  <c r="W438" i="36"/>
  <c r="V438" i="36"/>
  <c r="S438" i="36"/>
  <c r="R438" i="36"/>
  <c r="Q438" i="36"/>
  <c r="P438" i="36"/>
  <c r="M438" i="36"/>
  <c r="L438" i="36"/>
  <c r="K438" i="36"/>
  <c r="J438" i="36"/>
  <c r="I438" i="36"/>
  <c r="H438" i="36"/>
  <c r="G438" i="36"/>
  <c r="F438" i="36"/>
  <c r="E438" i="36"/>
  <c r="D438" i="36"/>
  <c r="C438" i="36"/>
  <c r="B438" i="36"/>
  <c r="Z437" i="36"/>
  <c r="W437" i="36"/>
  <c r="V437" i="36"/>
  <c r="S437" i="36"/>
  <c r="R437" i="36"/>
  <c r="Q437" i="36"/>
  <c r="P437" i="36"/>
  <c r="M437" i="36"/>
  <c r="L437" i="36"/>
  <c r="K437" i="36"/>
  <c r="J437" i="36"/>
  <c r="I437" i="36"/>
  <c r="H437" i="36"/>
  <c r="G437" i="36"/>
  <c r="F437" i="36"/>
  <c r="E437" i="36"/>
  <c r="D437" i="36"/>
  <c r="C437" i="36"/>
  <c r="B437" i="36"/>
  <c r="Z436" i="36"/>
  <c r="W436" i="36"/>
  <c r="V436" i="36"/>
  <c r="S436" i="36"/>
  <c r="R436" i="36"/>
  <c r="Q436" i="36"/>
  <c r="P436" i="36"/>
  <c r="M436" i="36"/>
  <c r="L436" i="36"/>
  <c r="K436" i="36"/>
  <c r="J436" i="36"/>
  <c r="I436" i="36"/>
  <c r="H436" i="36"/>
  <c r="G436" i="36"/>
  <c r="F436" i="36"/>
  <c r="E436" i="36"/>
  <c r="D436" i="36"/>
  <c r="C436" i="36"/>
  <c r="B436" i="36"/>
  <c r="Z435" i="36"/>
  <c r="W435" i="36"/>
  <c r="V435" i="36"/>
  <c r="S435" i="36"/>
  <c r="R435" i="36"/>
  <c r="Q435" i="36"/>
  <c r="P435" i="36"/>
  <c r="M435" i="36"/>
  <c r="L435" i="36"/>
  <c r="K435" i="36"/>
  <c r="J435" i="36"/>
  <c r="I435" i="36"/>
  <c r="H435" i="36"/>
  <c r="G435" i="36"/>
  <c r="F435" i="36"/>
  <c r="E435" i="36"/>
  <c r="D435" i="36"/>
  <c r="C435" i="36"/>
  <c r="B435" i="36"/>
  <c r="Z434" i="36"/>
  <c r="W434" i="36"/>
  <c r="V434" i="36"/>
  <c r="S434" i="36"/>
  <c r="R434" i="36"/>
  <c r="Q434" i="36"/>
  <c r="P434" i="36"/>
  <c r="M434" i="36"/>
  <c r="L434" i="36"/>
  <c r="K434" i="36"/>
  <c r="J434" i="36"/>
  <c r="I434" i="36"/>
  <c r="H434" i="36"/>
  <c r="G434" i="36"/>
  <c r="F434" i="36"/>
  <c r="E434" i="36"/>
  <c r="D434" i="36"/>
  <c r="C434" i="36"/>
  <c r="B434" i="36"/>
  <c r="Z433" i="36"/>
  <c r="W433" i="36"/>
  <c r="V433" i="36"/>
  <c r="S433" i="36"/>
  <c r="R433" i="36"/>
  <c r="Q433" i="36"/>
  <c r="P433" i="36"/>
  <c r="M433" i="36"/>
  <c r="L433" i="36"/>
  <c r="K433" i="36"/>
  <c r="J433" i="36"/>
  <c r="I433" i="36"/>
  <c r="H433" i="36"/>
  <c r="G433" i="36"/>
  <c r="F433" i="36"/>
  <c r="E433" i="36"/>
  <c r="D433" i="36"/>
  <c r="C433" i="36"/>
  <c r="B433" i="36"/>
  <c r="Z429" i="36"/>
  <c r="W429" i="36"/>
  <c r="V429" i="36"/>
  <c r="S429" i="36"/>
  <c r="R429" i="36"/>
  <c r="Q429" i="36"/>
  <c r="P429" i="36"/>
  <c r="M429" i="36"/>
  <c r="L429" i="36"/>
  <c r="K429" i="36"/>
  <c r="J429" i="36"/>
  <c r="I429" i="36"/>
  <c r="H429" i="36"/>
  <c r="G429" i="36"/>
  <c r="F429" i="36"/>
  <c r="E429" i="36"/>
  <c r="D429" i="36"/>
  <c r="C429" i="36"/>
  <c r="B429" i="36"/>
  <c r="Z428" i="36"/>
  <c r="W428" i="36"/>
  <c r="V428" i="36"/>
  <c r="S428" i="36"/>
  <c r="R428" i="36"/>
  <c r="Q428" i="36"/>
  <c r="P428" i="36"/>
  <c r="M428" i="36"/>
  <c r="L428" i="36"/>
  <c r="K428" i="36"/>
  <c r="J428" i="36"/>
  <c r="I428" i="36"/>
  <c r="H428" i="36"/>
  <c r="G428" i="36"/>
  <c r="F428" i="36"/>
  <c r="E428" i="36"/>
  <c r="D428" i="36"/>
  <c r="C428" i="36"/>
  <c r="B428" i="36"/>
  <c r="Z427" i="36"/>
  <c r="W427" i="36"/>
  <c r="V427" i="36"/>
  <c r="S427" i="36"/>
  <c r="R427" i="36"/>
  <c r="Q427" i="36"/>
  <c r="P427" i="36"/>
  <c r="M427" i="36"/>
  <c r="L427" i="36"/>
  <c r="K427" i="36"/>
  <c r="J427" i="36"/>
  <c r="I427" i="36"/>
  <c r="H427" i="36"/>
  <c r="G427" i="36"/>
  <c r="F427" i="36"/>
  <c r="E427" i="36"/>
  <c r="D427" i="36"/>
  <c r="C427" i="36"/>
  <c r="B427" i="36"/>
  <c r="Z426" i="36"/>
  <c r="W426" i="36"/>
  <c r="V426" i="36"/>
  <c r="S426" i="36"/>
  <c r="R426" i="36"/>
  <c r="Q426" i="36"/>
  <c r="P426" i="36"/>
  <c r="M426" i="36"/>
  <c r="L426" i="36"/>
  <c r="K426" i="36"/>
  <c r="J426" i="36"/>
  <c r="I426" i="36"/>
  <c r="H426" i="36"/>
  <c r="G426" i="36"/>
  <c r="F426" i="36"/>
  <c r="E426" i="36"/>
  <c r="D426" i="36"/>
  <c r="C426" i="36"/>
  <c r="B426" i="36"/>
  <c r="Z425" i="36"/>
  <c r="W425" i="36"/>
  <c r="V425" i="36"/>
  <c r="S425" i="36"/>
  <c r="R425" i="36"/>
  <c r="Q425" i="36"/>
  <c r="P425" i="36"/>
  <c r="M425" i="36"/>
  <c r="L425" i="36"/>
  <c r="K425" i="36"/>
  <c r="J425" i="36"/>
  <c r="I425" i="36"/>
  <c r="H425" i="36"/>
  <c r="G425" i="36"/>
  <c r="F425" i="36"/>
  <c r="E425" i="36"/>
  <c r="D425" i="36"/>
  <c r="C425" i="36"/>
  <c r="B425" i="36"/>
  <c r="Z424" i="36"/>
  <c r="W424" i="36"/>
  <c r="V424" i="36"/>
  <c r="S424" i="36"/>
  <c r="R424" i="36"/>
  <c r="Q424" i="36"/>
  <c r="P424" i="36"/>
  <c r="M424" i="36"/>
  <c r="L424" i="36"/>
  <c r="K424" i="36"/>
  <c r="J424" i="36"/>
  <c r="I424" i="36"/>
  <c r="H424" i="36"/>
  <c r="G424" i="36"/>
  <c r="F424" i="36"/>
  <c r="E424" i="36"/>
  <c r="D424" i="36"/>
  <c r="C424" i="36"/>
  <c r="B424" i="36"/>
  <c r="Z420" i="36"/>
  <c r="W420" i="36"/>
  <c r="V420" i="36"/>
  <c r="S420" i="36"/>
  <c r="R420" i="36"/>
  <c r="Q420" i="36"/>
  <c r="P420" i="36"/>
  <c r="M420" i="36"/>
  <c r="L420" i="36"/>
  <c r="K420" i="36"/>
  <c r="J420" i="36"/>
  <c r="I420" i="36"/>
  <c r="H420" i="36"/>
  <c r="G420" i="36"/>
  <c r="F420" i="36"/>
  <c r="E420" i="36"/>
  <c r="D420" i="36"/>
  <c r="C420" i="36"/>
  <c r="B420" i="36"/>
  <c r="Z419" i="36"/>
  <c r="W419" i="36"/>
  <c r="V419" i="36"/>
  <c r="S419" i="36"/>
  <c r="R419" i="36"/>
  <c r="Q419" i="36"/>
  <c r="P419" i="36"/>
  <c r="M419" i="36"/>
  <c r="L419" i="36"/>
  <c r="K419" i="36"/>
  <c r="J419" i="36"/>
  <c r="I419" i="36"/>
  <c r="H419" i="36"/>
  <c r="G419" i="36"/>
  <c r="F419" i="36"/>
  <c r="E419" i="36"/>
  <c r="D419" i="36"/>
  <c r="C419" i="36"/>
  <c r="B419" i="36"/>
  <c r="Z418" i="36"/>
  <c r="W418" i="36"/>
  <c r="V418" i="36"/>
  <c r="S418" i="36"/>
  <c r="R418" i="36"/>
  <c r="Q418" i="36"/>
  <c r="P418" i="36"/>
  <c r="M418" i="36"/>
  <c r="L418" i="36"/>
  <c r="K418" i="36"/>
  <c r="J418" i="36"/>
  <c r="I418" i="36"/>
  <c r="H418" i="36"/>
  <c r="G418" i="36"/>
  <c r="F418" i="36"/>
  <c r="E418" i="36"/>
  <c r="D418" i="36"/>
  <c r="C418" i="36"/>
  <c r="B418" i="36"/>
  <c r="Z417" i="36"/>
  <c r="W417" i="36"/>
  <c r="V417" i="36"/>
  <c r="S417" i="36"/>
  <c r="R417" i="36"/>
  <c r="Q417" i="36"/>
  <c r="P417" i="36"/>
  <c r="M417" i="36"/>
  <c r="L417" i="36"/>
  <c r="K417" i="36"/>
  <c r="J417" i="36"/>
  <c r="I417" i="36"/>
  <c r="H417" i="36"/>
  <c r="G417" i="36"/>
  <c r="F417" i="36"/>
  <c r="E417" i="36"/>
  <c r="D417" i="36"/>
  <c r="C417" i="36"/>
  <c r="B417" i="36"/>
  <c r="Z416" i="36"/>
  <c r="W416" i="36"/>
  <c r="V416" i="36"/>
  <c r="S416" i="36"/>
  <c r="R416" i="36"/>
  <c r="Q416" i="36"/>
  <c r="P416" i="36"/>
  <c r="M416" i="36"/>
  <c r="L416" i="36"/>
  <c r="K416" i="36"/>
  <c r="J416" i="36"/>
  <c r="I416" i="36"/>
  <c r="H416" i="36"/>
  <c r="G416" i="36"/>
  <c r="F416" i="36"/>
  <c r="E416" i="36"/>
  <c r="D416" i="36"/>
  <c r="C416" i="36"/>
  <c r="B416" i="36"/>
  <c r="Z415" i="36"/>
  <c r="W415" i="36"/>
  <c r="V415" i="36"/>
  <c r="S415" i="36"/>
  <c r="R415" i="36"/>
  <c r="Q415" i="36"/>
  <c r="P415" i="36"/>
  <c r="M415" i="36"/>
  <c r="L415" i="36"/>
  <c r="K415" i="36"/>
  <c r="J415" i="36"/>
  <c r="I415" i="36"/>
  <c r="H415" i="36"/>
  <c r="G415" i="36"/>
  <c r="F415" i="36"/>
  <c r="E415" i="36"/>
  <c r="D415" i="36"/>
  <c r="C415" i="36"/>
  <c r="B415" i="36"/>
  <c r="Z411" i="36"/>
  <c r="W411" i="36"/>
  <c r="V411" i="36"/>
  <c r="S411" i="36"/>
  <c r="R411" i="36"/>
  <c r="Q411" i="36"/>
  <c r="P411" i="36"/>
  <c r="M411" i="36"/>
  <c r="L411" i="36"/>
  <c r="K411" i="36"/>
  <c r="J411" i="36"/>
  <c r="I411" i="36"/>
  <c r="H411" i="36"/>
  <c r="G411" i="36"/>
  <c r="F411" i="36"/>
  <c r="E411" i="36"/>
  <c r="D411" i="36"/>
  <c r="C411" i="36"/>
  <c r="B411" i="36"/>
  <c r="Z410" i="36"/>
  <c r="W410" i="36"/>
  <c r="V410" i="36"/>
  <c r="S410" i="36"/>
  <c r="R410" i="36"/>
  <c r="Q410" i="36"/>
  <c r="P410" i="36"/>
  <c r="M410" i="36"/>
  <c r="L410" i="36"/>
  <c r="K410" i="36"/>
  <c r="J410" i="36"/>
  <c r="I410" i="36"/>
  <c r="H410" i="36"/>
  <c r="G410" i="36"/>
  <c r="F410" i="36"/>
  <c r="E410" i="36"/>
  <c r="D410" i="36"/>
  <c r="C410" i="36"/>
  <c r="B410" i="36"/>
  <c r="Z409" i="36"/>
  <c r="W409" i="36"/>
  <c r="V409" i="36"/>
  <c r="S409" i="36"/>
  <c r="R409" i="36"/>
  <c r="Q409" i="36"/>
  <c r="P409" i="36"/>
  <c r="M409" i="36"/>
  <c r="L409" i="36"/>
  <c r="K409" i="36"/>
  <c r="J409" i="36"/>
  <c r="I409" i="36"/>
  <c r="H409" i="36"/>
  <c r="G409" i="36"/>
  <c r="F409" i="36"/>
  <c r="E409" i="36"/>
  <c r="D409" i="36"/>
  <c r="C409" i="36"/>
  <c r="B409" i="36"/>
  <c r="Z408" i="36"/>
  <c r="W408" i="36"/>
  <c r="V408" i="36"/>
  <c r="S408" i="36"/>
  <c r="R408" i="36"/>
  <c r="Q408" i="36"/>
  <c r="P408" i="36"/>
  <c r="M408" i="36"/>
  <c r="L408" i="36"/>
  <c r="K408" i="36"/>
  <c r="J408" i="36"/>
  <c r="I408" i="36"/>
  <c r="H408" i="36"/>
  <c r="G408" i="36"/>
  <c r="F408" i="36"/>
  <c r="E408" i="36"/>
  <c r="D408" i="36"/>
  <c r="C408" i="36"/>
  <c r="B408" i="36"/>
  <c r="Z407" i="36"/>
  <c r="W407" i="36"/>
  <c r="V407" i="36"/>
  <c r="S407" i="36"/>
  <c r="R407" i="36"/>
  <c r="Q407" i="36"/>
  <c r="P407" i="36"/>
  <c r="M407" i="36"/>
  <c r="L407" i="36"/>
  <c r="K407" i="36"/>
  <c r="J407" i="36"/>
  <c r="I407" i="36"/>
  <c r="H407" i="36"/>
  <c r="G407" i="36"/>
  <c r="F407" i="36"/>
  <c r="E407" i="36"/>
  <c r="D407" i="36"/>
  <c r="C407" i="36"/>
  <c r="B407" i="36"/>
  <c r="Z406" i="36"/>
  <c r="W406" i="36"/>
  <c r="V406" i="36"/>
  <c r="S406" i="36"/>
  <c r="R406" i="36"/>
  <c r="Q406" i="36"/>
  <c r="P406" i="36"/>
  <c r="M406" i="36"/>
  <c r="L406" i="36"/>
  <c r="K406" i="36"/>
  <c r="J406" i="36"/>
  <c r="I406" i="36"/>
  <c r="H406" i="36"/>
  <c r="G406" i="36"/>
  <c r="F406" i="36"/>
  <c r="E406" i="36"/>
  <c r="D406" i="36"/>
  <c r="C406" i="36"/>
  <c r="B406" i="36"/>
  <c r="Z402" i="36"/>
  <c r="W402" i="36"/>
  <c r="V402" i="36"/>
  <c r="S402" i="36"/>
  <c r="R402" i="36"/>
  <c r="Q402" i="36"/>
  <c r="P402" i="36"/>
  <c r="M402" i="36"/>
  <c r="L402" i="36"/>
  <c r="K402" i="36"/>
  <c r="J402" i="36"/>
  <c r="I402" i="36"/>
  <c r="H402" i="36"/>
  <c r="G402" i="36"/>
  <c r="F402" i="36"/>
  <c r="E402" i="36"/>
  <c r="D402" i="36"/>
  <c r="C402" i="36"/>
  <c r="B402" i="36"/>
  <c r="Z401" i="36"/>
  <c r="W401" i="36"/>
  <c r="V401" i="36"/>
  <c r="S401" i="36"/>
  <c r="R401" i="36"/>
  <c r="Q401" i="36"/>
  <c r="P401" i="36"/>
  <c r="M401" i="36"/>
  <c r="L401" i="36"/>
  <c r="K401" i="36"/>
  <c r="J401" i="36"/>
  <c r="I401" i="36"/>
  <c r="H401" i="36"/>
  <c r="G401" i="36"/>
  <c r="F401" i="36"/>
  <c r="E401" i="36"/>
  <c r="D401" i="36"/>
  <c r="C401" i="36"/>
  <c r="B401" i="36"/>
  <c r="Z400" i="36"/>
  <c r="W400" i="36"/>
  <c r="V400" i="36"/>
  <c r="S400" i="36"/>
  <c r="R400" i="36"/>
  <c r="Q400" i="36"/>
  <c r="P400" i="36"/>
  <c r="M400" i="36"/>
  <c r="L400" i="36"/>
  <c r="K400" i="36"/>
  <c r="J400" i="36"/>
  <c r="I400" i="36"/>
  <c r="H400" i="36"/>
  <c r="G400" i="36"/>
  <c r="F400" i="36"/>
  <c r="E400" i="36"/>
  <c r="D400" i="36"/>
  <c r="C400" i="36"/>
  <c r="B400" i="36"/>
  <c r="Z399" i="36"/>
  <c r="W399" i="36"/>
  <c r="V399" i="36"/>
  <c r="S399" i="36"/>
  <c r="R399" i="36"/>
  <c r="Q399" i="36"/>
  <c r="P399" i="36"/>
  <c r="M399" i="36"/>
  <c r="L399" i="36"/>
  <c r="K399" i="36"/>
  <c r="J399" i="36"/>
  <c r="I399" i="36"/>
  <c r="H399" i="36"/>
  <c r="G399" i="36"/>
  <c r="F399" i="36"/>
  <c r="E399" i="36"/>
  <c r="D399" i="36"/>
  <c r="C399" i="36"/>
  <c r="B399" i="36"/>
  <c r="Z398" i="36"/>
  <c r="W398" i="36"/>
  <c r="V398" i="36"/>
  <c r="S398" i="36"/>
  <c r="R398" i="36"/>
  <c r="Q398" i="36"/>
  <c r="P398" i="36"/>
  <c r="M398" i="36"/>
  <c r="L398" i="36"/>
  <c r="K398" i="36"/>
  <c r="J398" i="36"/>
  <c r="I398" i="36"/>
  <c r="H398" i="36"/>
  <c r="G398" i="36"/>
  <c r="F398" i="36"/>
  <c r="E398" i="36"/>
  <c r="D398" i="36"/>
  <c r="C398" i="36"/>
  <c r="B398" i="36"/>
  <c r="Z397" i="36"/>
  <c r="W397" i="36"/>
  <c r="V397" i="36"/>
  <c r="S397" i="36"/>
  <c r="R397" i="36"/>
  <c r="Q397" i="36"/>
  <c r="P397" i="36"/>
  <c r="M397" i="36"/>
  <c r="L397" i="36"/>
  <c r="K397" i="36"/>
  <c r="J397" i="36"/>
  <c r="I397" i="36"/>
  <c r="H397" i="36"/>
  <c r="G397" i="36"/>
  <c r="F397" i="36"/>
  <c r="E397" i="36"/>
  <c r="D397" i="36"/>
  <c r="C397" i="36"/>
  <c r="B397" i="36"/>
  <c r="Z393" i="36"/>
  <c r="W393" i="36"/>
  <c r="V393" i="36"/>
  <c r="S393" i="36"/>
  <c r="R393" i="36"/>
  <c r="Q393" i="36"/>
  <c r="P393" i="36"/>
  <c r="M393" i="36"/>
  <c r="L393" i="36"/>
  <c r="K393" i="36"/>
  <c r="J393" i="36"/>
  <c r="I393" i="36"/>
  <c r="H393" i="36"/>
  <c r="G393" i="36"/>
  <c r="F393" i="36"/>
  <c r="E393" i="36"/>
  <c r="D393" i="36"/>
  <c r="C393" i="36"/>
  <c r="B393" i="36"/>
  <c r="Z392" i="36"/>
  <c r="W392" i="36"/>
  <c r="V392" i="36"/>
  <c r="S392" i="36"/>
  <c r="R392" i="36"/>
  <c r="Q392" i="36"/>
  <c r="P392" i="36"/>
  <c r="M392" i="36"/>
  <c r="L392" i="36"/>
  <c r="K392" i="36"/>
  <c r="J392" i="36"/>
  <c r="I392" i="36"/>
  <c r="H392" i="36"/>
  <c r="G392" i="36"/>
  <c r="F392" i="36"/>
  <c r="E392" i="36"/>
  <c r="D392" i="36"/>
  <c r="C392" i="36"/>
  <c r="B392" i="36"/>
  <c r="Z391" i="36"/>
  <c r="W391" i="36"/>
  <c r="V391" i="36"/>
  <c r="S391" i="36"/>
  <c r="R391" i="36"/>
  <c r="Q391" i="36"/>
  <c r="P391" i="36"/>
  <c r="M391" i="36"/>
  <c r="L391" i="36"/>
  <c r="K391" i="36"/>
  <c r="J391" i="36"/>
  <c r="I391" i="36"/>
  <c r="H391" i="36"/>
  <c r="G391" i="36"/>
  <c r="F391" i="36"/>
  <c r="E391" i="36"/>
  <c r="D391" i="36"/>
  <c r="C391" i="36"/>
  <c r="B391" i="36"/>
  <c r="Z390" i="36"/>
  <c r="W390" i="36"/>
  <c r="V390" i="36"/>
  <c r="S390" i="36"/>
  <c r="R390" i="36"/>
  <c r="Q390" i="36"/>
  <c r="P390" i="36"/>
  <c r="M390" i="36"/>
  <c r="L390" i="36"/>
  <c r="K390" i="36"/>
  <c r="J390" i="36"/>
  <c r="I390" i="36"/>
  <c r="H390" i="36"/>
  <c r="G390" i="36"/>
  <c r="F390" i="36"/>
  <c r="E390" i="36"/>
  <c r="D390" i="36"/>
  <c r="C390" i="36"/>
  <c r="B390" i="36"/>
  <c r="Z389" i="36"/>
  <c r="W389" i="36"/>
  <c r="V389" i="36"/>
  <c r="S389" i="36"/>
  <c r="R389" i="36"/>
  <c r="Q389" i="36"/>
  <c r="P389" i="36"/>
  <c r="M389" i="36"/>
  <c r="L389" i="36"/>
  <c r="K389" i="36"/>
  <c r="J389" i="36"/>
  <c r="I389" i="36"/>
  <c r="H389" i="36"/>
  <c r="G389" i="36"/>
  <c r="F389" i="36"/>
  <c r="E389" i="36"/>
  <c r="D389" i="36"/>
  <c r="C389" i="36"/>
  <c r="B389" i="36"/>
  <c r="Z388" i="36"/>
  <c r="W388" i="36"/>
  <c r="V388" i="36"/>
  <c r="S388" i="36"/>
  <c r="R388" i="36"/>
  <c r="Q388" i="36"/>
  <c r="P388" i="36"/>
  <c r="M388" i="36"/>
  <c r="L388" i="36"/>
  <c r="K388" i="36"/>
  <c r="J388" i="36"/>
  <c r="I388" i="36"/>
  <c r="H388" i="36"/>
  <c r="G388" i="36"/>
  <c r="F388" i="36"/>
  <c r="E388" i="36"/>
  <c r="D388" i="36"/>
  <c r="C388" i="36"/>
  <c r="B388" i="36"/>
  <c r="Z384" i="36"/>
  <c r="W384" i="36"/>
  <c r="V384" i="36"/>
  <c r="S384" i="36"/>
  <c r="R384" i="36"/>
  <c r="Q384" i="36"/>
  <c r="P384" i="36"/>
  <c r="M384" i="36"/>
  <c r="L384" i="36"/>
  <c r="K384" i="36"/>
  <c r="J384" i="36"/>
  <c r="I384" i="36"/>
  <c r="H384" i="36"/>
  <c r="G384" i="36"/>
  <c r="F384" i="36"/>
  <c r="E384" i="36"/>
  <c r="D384" i="36"/>
  <c r="C384" i="36"/>
  <c r="B384" i="36"/>
  <c r="Z383" i="36"/>
  <c r="W383" i="36"/>
  <c r="V383" i="36"/>
  <c r="S383" i="36"/>
  <c r="R383" i="36"/>
  <c r="Q383" i="36"/>
  <c r="P383" i="36"/>
  <c r="M383" i="36"/>
  <c r="L383" i="36"/>
  <c r="K383" i="36"/>
  <c r="J383" i="36"/>
  <c r="I383" i="36"/>
  <c r="H383" i="36"/>
  <c r="G383" i="36"/>
  <c r="F383" i="36"/>
  <c r="E383" i="36"/>
  <c r="D383" i="36"/>
  <c r="C383" i="36"/>
  <c r="B383" i="36"/>
  <c r="Z382" i="36"/>
  <c r="W382" i="36"/>
  <c r="V382" i="36"/>
  <c r="S382" i="36"/>
  <c r="R382" i="36"/>
  <c r="Q382" i="36"/>
  <c r="P382" i="36"/>
  <c r="M382" i="36"/>
  <c r="L382" i="36"/>
  <c r="K382" i="36"/>
  <c r="J382" i="36"/>
  <c r="I382" i="36"/>
  <c r="H382" i="36"/>
  <c r="G382" i="36"/>
  <c r="F382" i="36"/>
  <c r="E382" i="36"/>
  <c r="D382" i="36"/>
  <c r="C382" i="36"/>
  <c r="B382" i="36"/>
  <c r="Z381" i="36"/>
  <c r="W381" i="36"/>
  <c r="V381" i="36"/>
  <c r="S381" i="36"/>
  <c r="R381" i="36"/>
  <c r="Q381" i="36"/>
  <c r="P381" i="36"/>
  <c r="M381" i="36"/>
  <c r="L381" i="36"/>
  <c r="K381" i="36"/>
  <c r="J381" i="36"/>
  <c r="I381" i="36"/>
  <c r="H381" i="36"/>
  <c r="G381" i="36"/>
  <c r="F381" i="36"/>
  <c r="E381" i="36"/>
  <c r="D381" i="36"/>
  <c r="C381" i="36"/>
  <c r="B381" i="36"/>
  <c r="Z380" i="36"/>
  <c r="W380" i="36"/>
  <c r="V380" i="36"/>
  <c r="S380" i="36"/>
  <c r="R380" i="36"/>
  <c r="Q380" i="36"/>
  <c r="P380" i="36"/>
  <c r="M380" i="36"/>
  <c r="L380" i="36"/>
  <c r="K380" i="36"/>
  <c r="J380" i="36"/>
  <c r="I380" i="36"/>
  <c r="H380" i="36"/>
  <c r="G380" i="36"/>
  <c r="F380" i="36"/>
  <c r="E380" i="36"/>
  <c r="D380" i="36"/>
  <c r="C380" i="36"/>
  <c r="B380" i="36"/>
  <c r="Z379" i="36"/>
  <c r="W379" i="36"/>
  <c r="V379" i="36"/>
  <c r="S379" i="36"/>
  <c r="R379" i="36"/>
  <c r="Q379" i="36"/>
  <c r="P379" i="36"/>
  <c r="M379" i="36"/>
  <c r="L379" i="36"/>
  <c r="K379" i="36"/>
  <c r="J379" i="36"/>
  <c r="I379" i="36"/>
  <c r="H379" i="36"/>
  <c r="G379" i="36"/>
  <c r="F379" i="36"/>
  <c r="E379" i="36"/>
  <c r="D379" i="36"/>
  <c r="C379" i="36"/>
  <c r="B379" i="36"/>
  <c r="Z344" i="36"/>
  <c r="W344" i="36"/>
  <c r="V344" i="36"/>
  <c r="V508" i="36" s="1"/>
  <c r="S344" i="36"/>
  <c r="R344" i="36"/>
  <c r="R508" i="36" s="1"/>
  <c r="Q344" i="36"/>
  <c r="Q508" i="36" s="1"/>
  <c r="P344" i="36"/>
  <c r="M344" i="36"/>
  <c r="L344" i="36"/>
  <c r="K344" i="36"/>
  <c r="K508" i="36" s="1"/>
  <c r="J508" i="36"/>
  <c r="I508" i="36"/>
  <c r="H344" i="36"/>
  <c r="H508" i="36" s="1"/>
  <c r="G344" i="36"/>
  <c r="G508" i="36" s="1"/>
  <c r="F344" i="36"/>
  <c r="F508" i="36" s="1"/>
  <c r="E344" i="36"/>
  <c r="E508" i="36" s="1"/>
  <c r="D344" i="36"/>
  <c r="C344" i="36"/>
  <c r="B344" i="36"/>
  <c r="Z343" i="36"/>
  <c r="W343" i="36"/>
  <c r="V343" i="36"/>
  <c r="S343" i="36"/>
  <c r="R343" i="36"/>
  <c r="R507" i="36" s="1"/>
  <c r="Q343" i="36"/>
  <c r="Q507" i="36" s="1"/>
  <c r="P343" i="36"/>
  <c r="M343" i="36"/>
  <c r="L343" i="36"/>
  <c r="L507" i="36" s="1"/>
  <c r="K343" i="36"/>
  <c r="K507" i="36" s="1"/>
  <c r="J507" i="36"/>
  <c r="I507" i="36"/>
  <c r="H343" i="36"/>
  <c r="H507" i="36" s="1"/>
  <c r="G343" i="36"/>
  <c r="G507" i="36" s="1"/>
  <c r="F343" i="36"/>
  <c r="F507" i="36" s="1"/>
  <c r="E343" i="36"/>
  <c r="E507" i="36" s="1"/>
  <c r="D343" i="36"/>
  <c r="C343" i="36"/>
  <c r="B343" i="36"/>
  <c r="Z342" i="36"/>
  <c r="W342" i="36"/>
  <c r="V342" i="36"/>
  <c r="V506" i="36" s="1"/>
  <c r="S342" i="36"/>
  <c r="R342" i="36"/>
  <c r="R506" i="36" s="1"/>
  <c r="Q342" i="36"/>
  <c r="Q506" i="36" s="1"/>
  <c r="P342" i="36"/>
  <c r="M342" i="36"/>
  <c r="L342" i="36"/>
  <c r="L506" i="36" s="1"/>
  <c r="K342" i="36"/>
  <c r="K506" i="36" s="1"/>
  <c r="I506" i="36"/>
  <c r="H342" i="36"/>
  <c r="H506" i="36" s="1"/>
  <c r="G342" i="36"/>
  <c r="G506" i="36" s="1"/>
  <c r="F342" i="36"/>
  <c r="E342" i="36"/>
  <c r="E506" i="36" s="1"/>
  <c r="D342" i="36"/>
  <c r="C342" i="36"/>
  <c r="B342" i="36"/>
  <c r="Z341" i="36"/>
  <c r="W341" i="36"/>
  <c r="V341" i="36"/>
  <c r="V505" i="36" s="1"/>
  <c r="S341" i="36"/>
  <c r="R341" i="36"/>
  <c r="R505" i="36" s="1"/>
  <c r="Q341" i="36"/>
  <c r="Q505" i="36" s="1"/>
  <c r="P341" i="36"/>
  <c r="M341" i="36"/>
  <c r="L341" i="36"/>
  <c r="L505" i="36" s="1"/>
  <c r="K341" i="36"/>
  <c r="K505" i="36" s="1"/>
  <c r="J341" i="36"/>
  <c r="J505" i="36" s="1"/>
  <c r="I341" i="36"/>
  <c r="I505" i="36" s="1"/>
  <c r="H341" i="36"/>
  <c r="H505" i="36" s="1"/>
  <c r="G341" i="36"/>
  <c r="G505" i="36" s="1"/>
  <c r="F341" i="36"/>
  <c r="F505" i="36" s="1"/>
  <c r="E341" i="36"/>
  <c r="E505" i="36" s="1"/>
  <c r="D341" i="36"/>
  <c r="C341" i="36"/>
  <c r="B341" i="36"/>
  <c r="Z340" i="36"/>
  <c r="W340" i="36"/>
  <c r="V340" i="36"/>
  <c r="V504" i="36" s="1"/>
  <c r="S340" i="36"/>
  <c r="R340" i="36"/>
  <c r="R504" i="36" s="1"/>
  <c r="Q340" i="36"/>
  <c r="P340" i="36"/>
  <c r="M340" i="36"/>
  <c r="L340" i="36"/>
  <c r="L504" i="36" s="1"/>
  <c r="K340" i="36"/>
  <c r="K504" i="36" s="1"/>
  <c r="J340" i="36"/>
  <c r="J504" i="36" s="1"/>
  <c r="I340" i="36"/>
  <c r="I504" i="36" s="1"/>
  <c r="H340" i="36"/>
  <c r="H504" i="36" s="1"/>
  <c r="G340" i="36"/>
  <c r="G504" i="36" s="1"/>
  <c r="F340" i="36"/>
  <c r="F504" i="36" s="1"/>
  <c r="E340" i="36"/>
  <c r="E504" i="36" s="1"/>
  <c r="D340" i="36"/>
  <c r="C340" i="36"/>
  <c r="B340" i="36"/>
  <c r="Z339" i="36"/>
  <c r="W339" i="36"/>
  <c r="V339" i="36"/>
  <c r="V503" i="36" s="1"/>
  <c r="S339" i="36"/>
  <c r="R339" i="36"/>
  <c r="Q339" i="36"/>
  <c r="P339" i="36"/>
  <c r="M339" i="36"/>
  <c r="L339" i="36"/>
  <c r="L503" i="36" s="1"/>
  <c r="K339" i="36"/>
  <c r="K503" i="36" s="1"/>
  <c r="J339" i="36"/>
  <c r="J503" i="36" s="1"/>
  <c r="I339" i="36"/>
  <c r="I503" i="36" s="1"/>
  <c r="H339" i="36"/>
  <c r="H503" i="36" s="1"/>
  <c r="G339" i="36"/>
  <c r="G503" i="36" s="1"/>
  <c r="F339" i="36"/>
  <c r="F503" i="36" s="1"/>
  <c r="E339" i="36"/>
  <c r="E503" i="36" s="1"/>
  <c r="D339" i="36"/>
  <c r="C339" i="36"/>
  <c r="B339" i="36"/>
  <c r="Z338" i="36"/>
  <c r="W338" i="36"/>
  <c r="V338" i="36"/>
  <c r="V502" i="36" s="1"/>
  <c r="S338" i="36"/>
  <c r="R338" i="36"/>
  <c r="Q338" i="36"/>
  <c r="Q502" i="36" s="1"/>
  <c r="P338" i="36"/>
  <c r="M338" i="36"/>
  <c r="L338" i="36"/>
  <c r="L502" i="36" s="1"/>
  <c r="K338" i="36"/>
  <c r="K502" i="36" s="1"/>
  <c r="J338" i="36"/>
  <c r="J502" i="36" s="1"/>
  <c r="I338" i="36"/>
  <c r="I502" i="36" s="1"/>
  <c r="H338" i="36"/>
  <c r="H502" i="36" s="1"/>
  <c r="G338" i="36"/>
  <c r="G502" i="36" s="1"/>
  <c r="F338" i="36"/>
  <c r="F502" i="36" s="1"/>
  <c r="E338" i="36"/>
  <c r="D338" i="36"/>
  <c r="C338" i="36"/>
  <c r="B338" i="36"/>
  <c r="Z334" i="36"/>
  <c r="W334" i="36"/>
  <c r="V334" i="36"/>
  <c r="S334" i="36"/>
  <c r="R334" i="36"/>
  <c r="Q334" i="36"/>
  <c r="P334" i="36"/>
  <c r="M334" i="36"/>
  <c r="L334" i="36"/>
  <c r="K334" i="36"/>
  <c r="J334" i="36"/>
  <c r="I334" i="36"/>
  <c r="H334" i="36"/>
  <c r="G334" i="36"/>
  <c r="F334" i="36"/>
  <c r="E334" i="36"/>
  <c r="D334" i="36"/>
  <c r="C334" i="36"/>
  <c r="B334" i="36"/>
  <c r="Z333" i="36"/>
  <c r="W333" i="36"/>
  <c r="V333" i="36"/>
  <c r="S333" i="36"/>
  <c r="R333" i="36"/>
  <c r="Q333" i="36"/>
  <c r="P333" i="36"/>
  <c r="M333" i="36"/>
  <c r="L333" i="36"/>
  <c r="K333" i="36"/>
  <c r="J333" i="36"/>
  <c r="I333" i="36"/>
  <c r="H333" i="36"/>
  <c r="G333" i="36"/>
  <c r="F333" i="36"/>
  <c r="E333" i="36"/>
  <c r="D333" i="36"/>
  <c r="C333" i="36"/>
  <c r="B333" i="36"/>
  <c r="Z332" i="36"/>
  <c r="W332" i="36"/>
  <c r="V332" i="36"/>
  <c r="S332" i="36"/>
  <c r="R332" i="36"/>
  <c r="Q332" i="36"/>
  <c r="P332" i="36"/>
  <c r="M332" i="36"/>
  <c r="L332" i="36"/>
  <c r="K332" i="36"/>
  <c r="I332" i="36"/>
  <c r="H332" i="36"/>
  <c r="G332" i="36"/>
  <c r="F332" i="36"/>
  <c r="E332" i="36"/>
  <c r="D332" i="36"/>
  <c r="C332" i="36"/>
  <c r="B332" i="36"/>
  <c r="Z331" i="36"/>
  <c r="W331" i="36"/>
  <c r="V331" i="36"/>
  <c r="S331" i="36"/>
  <c r="R331" i="36"/>
  <c r="Q331" i="36"/>
  <c r="P331" i="36"/>
  <c r="M331" i="36"/>
  <c r="L331" i="36"/>
  <c r="K331" i="36"/>
  <c r="J331" i="36"/>
  <c r="I331" i="36"/>
  <c r="H331" i="36"/>
  <c r="G331" i="36"/>
  <c r="F331" i="36"/>
  <c r="E331" i="36"/>
  <c r="D331" i="36"/>
  <c r="C331" i="36"/>
  <c r="B331" i="36"/>
  <c r="Z330" i="36"/>
  <c r="W330" i="36"/>
  <c r="V330" i="36"/>
  <c r="S330" i="36"/>
  <c r="R330" i="36"/>
  <c r="Q330" i="36"/>
  <c r="P330" i="36"/>
  <c r="M330" i="36"/>
  <c r="L330" i="36"/>
  <c r="K330" i="36"/>
  <c r="J330" i="36"/>
  <c r="I330" i="36"/>
  <c r="H330" i="36"/>
  <c r="G330" i="36"/>
  <c r="F330" i="36"/>
  <c r="E330" i="36"/>
  <c r="D330" i="36"/>
  <c r="C330" i="36"/>
  <c r="B330" i="36"/>
  <c r="Z329" i="36"/>
  <c r="W329" i="36"/>
  <c r="V329" i="36"/>
  <c r="S329" i="36"/>
  <c r="R329" i="36"/>
  <c r="Q329" i="36"/>
  <c r="P329" i="36"/>
  <c r="M329" i="36"/>
  <c r="L329" i="36"/>
  <c r="K329" i="36"/>
  <c r="J329" i="36"/>
  <c r="I329" i="36"/>
  <c r="H329" i="36"/>
  <c r="G329" i="36"/>
  <c r="F329" i="36"/>
  <c r="E329" i="36"/>
  <c r="D329" i="36"/>
  <c r="C329" i="36"/>
  <c r="B329" i="36"/>
  <c r="Z328" i="36"/>
  <c r="W328" i="36"/>
  <c r="V328" i="36"/>
  <c r="S328" i="36"/>
  <c r="R328" i="36"/>
  <c r="Q328" i="36"/>
  <c r="P328" i="36"/>
  <c r="M328" i="36"/>
  <c r="L328" i="36"/>
  <c r="K328" i="36"/>
  <c r="J328" i="36"/>
  <c r="I328" i="36"/>
  <c r="H328" i="36"/>
  <c r="G328" i="36"/>
  <c r="F328" i="36"/>
  <c r="E328" i="36"/>
  <c r="D328" i="36"/>
  <c r="C328" i="36"/>
  <c r="B328" i="36"/>
  <c r="Z324" i="36"/>
  <c r="W324" i="36"/>
  <c r="V324" i="36"/>
  <c r="S324" i="36"/>
  <c r="R324" i="36"/>
  <c r="Q324" i="36"/>
  <c r="P324" i="36"/>
  <c r="M324" i="36"/>
  <c r="L324" i="36"/>
  <c r="K324" i="36"/>
  <c r="J324" i="36"/>
  <c r="I324" i="36"/>
  <c r="F324" i="36"/>
  <c r="E324" i="36"/>
  <c r="D324" i="36"/>
  <c r="C324" i="36"/>
  <c r="B324" i="36"/>
  <c r="Z323" i="36"/>
  <c r="W323" i="36"/>
  <c r="V323" i="36"/>
  <c r="S323" i="36"/>
  <c r="R323" i="36"/>
  <c r="Q323" i="36"/>
  <c r="P323" i="36"/>
  <c r="M323" i="36"/>
  <c r="L323" i="36"/>
  <c r="K323" i="36"/>
  <c r="J323" i="36"/>
  <c r="I323" i="36"/>
  <c r="F323" i="36"/>
  <c r="E323" i="36"/>
  <c r="D323" i="36"/>
  <c r="C323" i="36"/>
  <c r="B323" i="36"/>
  <c r="Z322" i="36"/>
  <c r="W322" i="36"/>
  <c r="V322" i="36"/>
  <c r="S322" i="36"/>
  <c r="R322" i="36"/>
  <c r="Q322" i="36"/>
  <c r="P322" i="36"/>
  <c r="M322" i="36"/>
  <c r="L322" i="36"/>
  <c r="K322" i="36"/>
  <c r="J322" i="36"/>
  <c r="I322" i="36"/>
  <c r="G322" i="36"/>
  <c r="F322" i="36"/>
  <c r="E322" i="36"/>
  <c r="D322" i="36"/>
  <c r="C322" i="36"/>
  <c r="B322" i="36"/>
  <c r="Z321" i="36"/>
  <c r="W321" i="36"/>
  <c r="V321" i="36"/>
  <c r="S321" i="36"/>
  <c r="R321" i="36"/>
  <c r="Q321" i="36"/>
  <c r="P321" i="36"/>
  <c r="M321" i="36"/>
  <c r="L321" i="36"/>
  <c r="K321" i="36"/>
  <c r="J321" i="36"/>
  <c r="I321" i="36"/>
  <c r="F321" i="36"/>
  <c r="E321" i="36"/>
  <c r="D321" i="36"/>
  <c r="C321" i="36"/>
  <c r="B321" i="36"/>
  <c r="Z320" i="36"/>
  <c r="W320" i="36"/>
  <c r="V320" i="36"/>
  <c r="S320" i="36"/>
  <c r="R320" i="36"/>
  <c r="Q320" i="36"/>
  <c r="P320" i="36"/>
  <c r="M320" i="36"/>
  <c r="L320" i="36"/>
  <c r="K320" i="36"/>
  <c r="J320" i="36"/>
  <c r="I320" i="36"/>
  <c r="F320" i="36"/>
  <c r="E320" i="36"/>
  <c r="D320" i="36"/>
  <c r="C320" i="36"/>
  <c r="B320" i="36"/>
  <c r="Z319" i="36"/>
  <c r="W319" i="36"/>
  <c r="V319" i="36"/>
  <c r="S319" i="36"/>
  <c r="R319" i="36"/>
  <c r="Q319" i="36"/>
  <c r="P319" i="36"/>
  <c r="M319" i="36"/>
  <c r="L319" i="36"/>
  <c r="K319" i="36"/>
  <c r="J319" i="36"/>
  <c r="I319" i="36"/>
  <c r="F319" i="36"/>
  <c r="E319" i="36"/>
  <c r="D319" i="36"/>
  <c r="C319" i="36"/>
  <c r="B319" i="36"/>
  <c r="Z318" i="36"/>
  <c r="W318" i="36"/>
  <c r="V318" i="36"/>
  <c r="S318" i="36"/>
  <c r="R318" i="36"/>
  <c r="Q318" i="36"/>
  <c r="P318" i="36"/>
  <c r="M318" i="36"/>
  <c r="L318" i="36"/>
  <c r="K318" i="36"/>
  <c r="J318" i="36"/>
  <c r="I318" i="36"/>
  <c r="F318" i="36"/>
  <c r="E318" i="36"/>
  <c r="D318" i="36"/>
  <c r="C318" i="36"/>
  <c r="B318" i="36"/>
  <c r="Z314" i="36"/>
  <c r="W314" i="36"/>
  <c r="V314" i="36"/>
  <c r="S314" i="36"/>
  <c r="R314" i="36"/>
  <c r="Q314" i="36"/>
  <c r="P314" i="36"/>
  <c r="M314" i="36"/>
  <c r="L314" i="36"/>
  <c r="K314" i="36"/>
  <c r="J314" i="36"/>
  <c r="I314" i="36"/>
  <c r="H314" i="36"/>
  <c r="G314" i="36"/>
  <c r="F314" i="36"/>
  <c r="E314" i="36"/>
  <c r="D314" i="36"/>
  <c r="C314" i="36"/>
  <c r="B314" i="36"/>
  <c r="Z313" i="36"/>
  <c r="W313" i="36"/>
  <c r="V313" i="36"/>
  <c r="S313" i="36"/>
  <c r="R313" i="36"/>
  <c r="Q313" i="36"/>
  <c r="P313" i="36"/>
  <c r="M313" i="36"/>
  <c r="L313" i="36"/>
  <c r="K313" i="36"/>
  <c r="J313" i="36"/>
  <c r="I313" i="36"/>
  <c r="H313" i="36"/>
  <c r="G313" i="36"/>
  <c r="F313" i="36"/>
  <c r="E313" i="36"/>
  <c r="D313" i="36"/>
  <c r="C313" i="36"/>
  <c r="B313" i="36"/>
  <c r="Z312" i="36"/>
  <c r="W312" i="36"/>
  <c r="V312" i="36"/>
  <c r="S312" i="36"/>
  <c r="R312" i="36"/>
  <c r="Q312" i="36"/>
  <c r="P312" i="36"/>
  <c r="M312" i="36"/>
  <c r="L312" i="36"/>
  <c r="K312" i="36"/>
  <c r="J312" i="36"/>
  <c r="I312" i="36"/>
  <c r="H312" i="36"/>
  <c r="G312" i="36"/>
  <c r="F312" i="36"/>
  <c r="E312" i="36"/>
  <c r="D312" i="36"/>
  <c r="C312" i="36"/>
  <c r="B312" i="36"/>
  <c r="Z311" i="36"/>
  <c r="W311" i="36"/>
  <c r="V311" i="36"/>
  <c r="S311" i="36"/>
  <c r="R311" i="36"/>
  <c r="Q311" i="36"/>
  <c r="P311" i="36"/>
  <c r="M311" i="36"/>
  <c r="L311" i="36"/>
  <c r="K311" i="36"/>
  <c r="J311" i="36"/>
  <c r="I311" i="36"/>
  <c r="H311" i="36"/>
  <c r="G311" i="36"/>
  <c r="F311" i="36"/>
  <c r="E311" i="36"/>
  <c r="D311" i="36"/>
  <c r="C311" i="36"/>
  <c r="B311" i="36"/>
  <c r="Z310" i="36"/>
  <c r="W310" i="36"/>
  <c r="V310" i="36"/>
  <c r="S310" i="36"/>
  <c r="R310" i="36"/>
  <c r="Q310" i="36"/>
  <c r="P310" i="36"/>
  <c r="M310" i="36"/>
  <c r="L310" i="36"/>
  <c r="K310" i="36"/>
  <c r="J310" i="36"/>
  <c r="I310" i="36"/>
  <c r="H310" i="36"/>
  <c r="G310" i="36"/>
  <c r="F310" i="36"/>
  <c r="E310" i="36"/>
  <c r="D310" i="36"/>
  <c r="C310" i="36"/>
  <c r="B310" i="36"/>
  <c r="Z309" i="36"/>
  <c r="W309" i="36"/>
  <c r="V309" i="36"/>
  <c r="S309" i="36"/>
  <c r="R309" i="36"/>
  <c r="Q309" i="36"/>
  <c r="P309" i="36"/>
  <c r="M309" i="36"/>
  <c r="L309" i="36"/>
  <c r="K309" i="36"/>
  <c r="J309" i="36"/>
  <c r="I309" i="36"/>
  <c r="H309" i="36"/>
  <c r="G309" i="36"/>
  <c r="F309" i="36"/>
  <c r="E309" i="36"/>
  <c r="D309" i="36"/>
  <c r="C309" i="36"/>
  <c r="B309" i="36"/>
  <c r="Z308" i="36"/>
  <c r="W308" i="36"/>
  <c r="V308" i="36"/>
  <c r="S308" i="36"/>
  <c r="R308" i="36"/>
  <c r="Q308" i="36"/>
  <c r="P308" i="36"/>
  <c r="M308" i="36"/>
  <c r="L308" i="36"/>
  <c r="K308" i="36"/>
  <c r="J308" i="36"/>
  <c r="I308" i="36"/>
  <c r="H308" i="36"/>
  <c r="G308" i="36"/>
  <c r="F308" i="36"/>
  <c r="E308" i="36"/>
  <c r="D308" i="36"/>
  <c r="C308" i="36"/>
  <c r="B308" i="36"/>
  <c r="Z304" i="36"/>
  <c r="W304" i="36"/>
  <c r="V304" i="36"/>
  <c r="S304" i="36"/>
  <c r="R304" i="36"/>
  <c r="Q304" i="36"/>
  <c r="P304" i="36"/>
  <c r="M304" i="36"/>
  <c r="L304" i="36"/>
  <c r="K304" i="36"/>
  <c r="J304" i="36"/>
  <c r="I304" i="36"/>
  <c r="H304" i="36"/>
  <c r="G304" i="36"/>
  <c r="F304" i="36"/>
  <c r="E304" i="36"/>
  <c r="D304" i="36"/>
  <c r="C304" i="36"/>
  <c r="B304" i="36"/>
  <c r="Z303" i="36"/>
  <c r="W303" i="36"/>
  <c r="V303" i="36"/>
  <c r="S303" i="36"/>
  <c r="R303" i="36"/>
  <c r="Q303" i="36"/>
  <c r="P303" i="36"/>
  <c r="M303" i="36"/>
  <c r="L303" i="36"/>
  <c r="K303" i="36"/>
  <c r="J303" i="36"/>
  <c r="I303" i="36"/>
  <c r="H303" i="36"/>
  <c r="G303" i="36"/>
  <c r="F303" i="36"/>
  <c r="E303" i="36"/>
  <c r="D303" i="36"/>
  <c r="C303" i="36"/>
  <c r="B303" i="36"/>
  <c r="Z302" i="36"/>
  <c r="W302" i="36"/>
  <c r="V302" i="36"/>
  <c r="S302" i="36"/>
  <c r="R302" i="36"/>
  <c r="Q302" i="36"/>
  <c r="P302" i="36"/>
  <c r="M302" i="36"/>
  <c r="L302" i="36"/>
  <c r="K302" i="36"/>
  <c r="J302" i="36"/>
  <c r="I302" i="36"/>
  <c r="H302" i="36"/>
  <c r="G302" i="36"/>
  <c r="F302" i="36"/>
  <c r="E302" i="36"/>
  <c r="D302" i="36"/>
  <c r="C302" i="36"/>
  <c r="B302" i="36"/>
  <c r="Z301" i="36"/>
  <c r="W301" i="36"/>
  <c r="V301" i="36"/>
  <c r="S301" i="36"/>
  <c r="R301" i="36"/>
  <c r="Q301" i="36"/>
  <c r="P301" i="36"/>
  <c r="M301" i="36"/>
  <c r="L301" i="36"/>
  <c r="K301" i="36"/>
  <c r="J301" i="36"/>
  <c r="I301" i="36"/>
  <c r="H301" i="36"/>
  <c r="G301" i="36"/>
  <c r="F301" i="36"/>
  <c r="E301" i="36"/>
  <c r="D301" i="36"/>
  <c r="C301" i="36"/>
  <c r="B301" i="36"/>
  <c r="Z300" i="36"/>
  <c r="W300" i="36"/>
  <c r="V300" i="36"/>
  <c r="S300" i="36"/>
  <c r="R300" i="36"/>
  <c r="Q300" i="36"/>
  <c r="P300" i="36"/>
  <c r="M300" i="36"/>
  <c r="L300" i="36"/>
  <c r="K300" i="36"/>
  <c r="J300" i="36"/>
  <c r="I300" i="36"/>
  <c r="H300" i="36"/>
  <c r="G300" i="36"/>
  <c r="F300" i="36"/>
  <c r="E300" i="36"/>
  <c r="D300" i="36"/>
  <c r="C300" i="36"/>
  <c r="B300" i="36"/>
  <c r="Z299" i="36"/>
  <c r="W299" i="36"/>
  <c r="V299" i="36"/>
  <c r="S299" i="36"/>
  <c r="R299" i="36"/>
  <c r="Q299" i="36"/>
  <c r="P299" i="36"/>
  <c r="M299" i="36"/>
  <c r="L299" i="36"/>
  <c r="K299" i="36"/>
  <c r="J299" i="36"/>
  <c r="I299" i="36"/>
  <c r="H299" i="36"/>
  <c r="G299" i="36"/>
  <c r="F299" i="36"/>
  <c r="E299" i="36"/>
  <c r="D299" i="36"/>
  <c r="C299" i="36"/>
  <c r="B299" i="36"/>
  <c r="Z298" i="36"/>
  <c r="W298" i="36"/>
  <c r="V298" i="36"/>
  <c r="S298" i="36"/>
  <c r="R298" i="36"/>
  <c r="Q298" i="36"/>
  <c r="P298" i="36"/>
  <c r="M298" i="36"/>
  <c r="L298" i="36"/>
  <c r="K298" i="36"/>
  <c r="J298" i="36"/>
  <c r="I298" i="36"/>
  <c r="H298" i="36"/>
  <c r="G298" i="36"/>
  <c r="F298" i="36"/>
  <c r="E298" i="36"/>
  <c r="D298" i="36"/>
  <c r="C298" i="36"/>
  <c r="B298" i="36"/>
  <c r="Z294" i="36"/>
  <c r="W294" i="36"/>
  <c r="V294" i="36"/>
  <c r="S294" i="36"/>
  <c r="R294" i="36"/>
  <c r="Q294" i="36"/>
  <c r="P294" i="36"/>
  <c r="M294" i="36"/>
  <c r="L294" i="36"/>
  <c r="K294" i="36"/>
  <c r="J294" i="36"/>
  <c r="I294" i="36"/>
  <c r="H294" i="36"/>
  <c r="G294" i="36"/>
  <c r="F294" i="36"/>
  <c r="E294" i="36"/>
  <c r="D294" i="36"/>
  <c r="C294" i="36"/>
  <c r="B294" i="36"/>
  <c r="Z293" i="36"/>
  <c r="W293" i="36"/>
  <c r="V293" i="36"/>
  <c r="S293" i="36"/>
  <c r="R293" i="36"/>
  <c r="Q293" i="36"/>
  <c r="P293" i="36"/>
  <c r="M293" i="36"/>
  <c r="L293" i="36"/>
  <c r="K293" i="36"/>
  <c r="J293" i="36"/>
  <c r="I293" i="36"/>
  <c r="H293" i="36"/>
  <c r="G293" i="36"/>
  <c r="F293" i="36"/>
  <c r="E293" i="36"/>
  <c r="D293" i="36"/>
  <c r="C293" i="36"/>
  <c r="B293" i="36"/>
  <c r="Z292" i="36"/>
  <c r="W292" i="36"/>
  <c r="V292" i="36"/>
  <c r="S292" i="36"/>
  <c r="R292" i="36"/>
  <c r="Q292" i="36"/>
  <c r="P292" i="36"/>
  <c r="M292" i="36"/>
  <c r="L292" i="36"/>
  <c r="K292" i="36"/>
  <c r="J292" i="36"/>
  <c r="I292" i="36"/>
  <c r="H292" i="36"/>
  <c r="G292" i="36"/>
  <c r="F292" i="36"/>
  <c r="E292" i="36"/>
  <c r="D292" i="36"/>
  <c r="C292" i="36"/>
  <c r="B292" i="36"/>
  <c r="Z291" i="36"/>
  <c r="W291" i="36"/>
  <c r="V291" i="36"/>
  <c r="S291" i="36"/>
  <c r="R291" i="36"/>
  <c r="Q291" i="36"/>
  <c r="P291" i="36"/>
  <c r="M291" i="36"/>
  <c r="L291" i="36"/>
  <c r="K291" i="36"/>
  <c r="J291" i="36"/>
  <c r="I291" i="36"/>
  <c r="H291" i="36"/>
  <c r="G291" i="36"/>
  <c r="F291" i="36"/>
  <c r="E291" i="36"/>
  <c r="D291" i="36"/>
  <c r="C291" i="36"/>
  <c r="B291" i="36"/>
  <c r="Z290" i="36"/>
  <c r="W290" i="36"/>
  <c r="V290" i="36"/>
  <c r="S290" i="36"/>
  <c r="R290" i="36"/>
  <c r="Q290" i="36"/>
  <c r="P290" i="36"/>
  <c r="M290" i="36"/>
  <c r="L290" i="36"/>
  <c r="K290" i="36"/>
  <c r="J290" i="36"/>
  <c r="I290" i="36"/>
  <c r="H290" i="36"/>
  <c r="G290" i="36"/>
  <c r="F290" i="36"/>
  <c r="E290" i="36"/>
  <c r="D290" i="36"/>
  <c r="C290" i="36"/>
  <c r="B290" i="36"/>
  <c r="Z289" i="36"/>
  <c r="W289" i="36"/>
  <c r="V289" i="36"/>
  <c r="S289" i="36"/>
  <c r="R289" i="36"/>
  <c r="Q289" i="36"/>
  <c r="P289" i="36"/>
  <c r="M289" i="36"/>
  <c r="L289" i="36"/>
  <c r="K289" i="36"/>
  <c r="J289" i="36"/>
  <c r="I289" i="36"/>
  <c r="H289" i="36"/>
  <c r="G289" i="36"/>
  <c r="F289" i="36"/>
  <c r="E289" i="36"/>
  <c r="D289" i="36"/>
  <c r="C289" i="36"/>
  <c r="B289" i="36"/>
  <c r="Z285" i="36"/>
  <c r="W285" i="36"/>
  <c r="V285" i="36"/>
  <c r="S285" i="36"/>
  <c r="R285" i="36"/>
  <c r="Q285" i="36"/>
  <c r="P285" i="36"/>
  <c r="M285" i="36"/>
  <c r="L285" i="36"/>
  <c r="K285" i="36"/>
  <c r="J285" i="36"/>
  <c r="I285" i="36"/>
  <c r="H285" i="36"/>
  <c r="G285" i="36"/>
  <c r="F285" i="36"/>
  <c r="E285" i="36"/>
  <c r="D285" i="36"/>
  <c r="C285" i="36"/>
  <c r="B285" i="36"/>
  <c r="Z284" i="36"/>
  <c r="W284" i="36"/>
  <c r="V284" i="36"/>
  <c r="S284" i="36"/>
  <c r="R284" i="36"/>
  <c r="Q284" i="36"/>
  <c r="P284" i="36"/>
  <c r="M284" i="36"/>
  <c r="L284" i="36"/>
  <c r="K284" i="36"/>
  <c r="J284" i="36"/>
  <c r="I284" i="36"/>
  <c r="H284" i="36"/>
  <c r="G284" i="36"/>
  <c r="F284" i="36"/>
  <c r="E284" i="36"/>
  <c r="D284" i="36"/>
  <c r="C284" i="36"/>
  <c r="B284" i="36"/>
  <c r="Z283" i="36"/>
  <c r="W283" i="36"/>
  <c r="V283" i="36"/>
  <c r="S283" i="36"/>
  <c r="R283" i="36"/>
  <c r="Q283" i="36"/>
  <c r="P283" i="36"/>
  <c r="M283" i="36"/>
  <c r="L283" i="36"/>
  <c r="K283" i="36"/>
  <c r="J283" i="36"/>
  <c r="I283" i="36"/>
  <c r="H283" i="36"/>
  <c r="G283" i="36"/>
  <c r="F283" i="36"/>
  <c r="E283" i="36"/>
  <c r="D283" i="36"/>
  <c r="C283" i="36"/>
  <c r="B283" i="36"/>
  <c r="Z282" i="36"/>
  <c r="W282" i="36"/>
  <c r="V282" i="36"/>
  <c r="S282" i="36"/>
  <c r="R282" i="36"/>
  <c r="Q282" i="36"/>
  <c r="P282" i="36"/>
  <c r="M282" i="36"/>
  <c r="L282" i="36"/>
  <c r="K282" i="36"/>
  <c r="J282" i="36"/>
  <c r="I282" i="36"/>
  <c r="H282" i="36"/>
  <c r="G282" i="36"/>
  <c r="F282" i="36"/>
  <c r="E282" i="36"/>
  <c r="D282" i="36"/>
  <c r="C282" i="36"/>
  <c r="B282" i="36"/>
  <c r="Z281" i="36"/>
  <c r="W281" i="36"/>
  <c r="V281" i="36"/>
  <c r="S281" i="36"/>
  <c r="R281" i="36"/>
  <c r="Q281" i="36"/>
  <c r="P281" i="36"/>
  <c r="M281" i="36"/>
  <c r="L281" i="36"/>
  <c r="K281" i="36"/>
  <c r="J281" i="36"/>
  <c r="I281" i="36"/>
  <c r="H281" i="36"/>
  <c r="G281" i="36"/>
  <c r="F281" i="36"/>
  <c r="E281" i="36"/>
  <c r="D281" i="36"/>
  <c r="C281" i="36"/>
  <c r="B281" i="36"/>
  <c r="Z280" i="36"/>
  <c r="W280" i="36"/>
  <c r="V280" i="36"/>
  <c r="S280" i="36"/>
  <c r="R280" i="36"/>
  <c r="Q280" i="36"/>
  <c r="M280" i="36"/>
  <c r="L280" i="36"/>
  <c r="K280" i="36"/>
  <c r="J280" i="36"/>
  <c r="I280" i="36"/>
  <c r="H280" i="36"/>
  <c r="G280" i="36"/>
  <c r="F280" i="36"/>
  <c r="E280" i="36"/>
  <c r="Z279" i="36"/>
  <c r="W279" i="36"/>
  <c r="V279" i="36"/>
  <c r="S279" i="36"/>
  <c r="R279" i="36"/>
  <c r="Q279" i="36"/>
  <c r="P279" i="36"/>
  <c r="M279" i="36"/>
  <c r="L279" i="36"/>
  <c r="K279" i="36"/>
  <c r="J279" i="36"/>
  <c r="I279" i="36"/>
  <c r="H279" i="36"/>
  <c r="G279" i="36"/>
  <c r="F279" i="36"/>
  <c r="E279" i="36"/>
  <c r="D279" i="36"/>
  <c r="C279" i="36"/>
  <c r="B279" i="36"/>
  <c r="Z275" i="36"/>
  <c r="W275" i="36"/>
  <c r="V275" i="36"/>
  <c r="S275" i="36"/>
  <c r="R275" i="36"/>
  <c r="Q275" i="36"/>
  <c r="P275" i="36"/>
  <c r="M275" i="36"/>
  <c r="L275" i="36"/>
  <c r="K275" i="36"/>
  <c r="J275" i="36"/>
  <c r="I275" i="36"/>
  <c r="H275" i="36"/>
  <c r="G275" i="36"/>
  <c r="F275" i="36"/>
  <c r="E275" i="36"/>
  <c r="D275" i="36"/>
  <c r="C275" i="36"/>
  <c r="B275" i="36"/>
  <c r="Z274" i="36"/>
  <c r="W274" i="36"/>
  <c r="V274" i="36"/>
  <c r="S274" i="36"/>
  <c r="R274" i="36"/>
  <c r="Q274" i="36"/>
  <c r="P274" i="36"/>
  <c r="M274" i="36"/>
  <c r="L274" i="36"/>
  <c r="K274" i="36"/>
  <c r="J274" i="36"/>
  <c r="I274" i="36"/>
  <c r="H274" i="36"/>
  <c r="G274" i="36"/>
  <c r="F274" i="36"/>
  <c r="E274" i="36"/>
  <c r="D274" i="36"/>
  <c r="C274" i="36"/>
  <c r="B274" i="36"/>
  <c r="Z273" i="36"/>
  <c r="W273" i="36"/>
  <c r="V273" i="36"/>
  <c r="S273" i="36"/>
  <c r="R273" i="36"/>
  <c r="Q273" i="36"/>
  <c r="P273" i="36"/>
  <c r="M273" i="36"/>
  <c r="L273" i="36"/>
  <c r="K273" i="36"/>
  <c r="J273" i="36"/>
  <c r="I273" i="36"/>
  <c r="H273" i="36"/>
  <c r="G273" i="36"/>
  <c r="F273" i="36"/>
  <c r="E273" i="36"/>
  <c r="D273" i="36"/>
  <c r="C273" i="36"/>
  <c r="B273" i="36"/>
  <c r="Z272" i="36"/>
  <c r="W272" i="36"/>
  <c r="V272" i="36"/>
  <c r="S272" i="36"/>
  <c r="R272" i="36"/>
  <c r="Q272" i="36"/>
  <c r="P272" i="36"/>
  <c r="M272" i="36"/>
  <c r="L272" i="36"/>
  <c r="K272" i="36"/>
  <c r="J272" i="36"/>
  <c r="I272" i="36"/>
  <c r="H272" i="36"/>
  <c r="G272" i="36"/>
  <c r="F272" i="36"/>
  <c r="E272" i="36"/>
  <c r="D272" i="36"/>
  <c r="C272" i="36"/>
  <c r="B272" i="36"/>
  <c r="Z271" i="36"/>
  <c r="W271" i="36"/>
  <c r="V271" i="36"/>
  <c r="S271" i="36"/>
  <c r="R271" i="36"/>
  <c r="Q271" i="36"/>
  <c r="P271" i="36"/>
  <c r="M271" i="36"/>
  <c r="L271" i="36"/>
  <c r="K271" i="36"/>
  <c r="J271" i="36"/>
  <c r="I271" i="36"/>
  <c r="H271" i="36"/>
  <c r="G271" i="36"/>
  <c r="F271" i="36"/>
  <c r="E271" i="36"/>
  <c r="D271" i="36"/>
  <c r="C271" i="36"/>
  <c r="B271" i="36"/>
  <c r="Z267" i="36"/>
  <c r="W267" i="36"/>
  <c r="V267" i="36"/>
  <c r="S267" i="36"/>
  <c r="R267" i="36"/>
  <c r="Q267" i="36"/>
  <c r="P267" i="36"/>
  <c r="M267" i="36"/>
  <c r="L267" i="36"/>
  <c r="K267" i="36"/>
  <c r="J267" i="36"/>
  <c r="I267" i="36"/>
  <c r="H267" i="36"/>
  <c r="G267" i="36"/>
  <c r="F267" i="36"/>
  <c r="E267" i="36"/>
  <c r="D267" i="36"/>
  <c r="C267" i="36"/>
  <c r="B267" i="36"/>
  <c r="Z266" i="36"/>
  <c r="W266" i="36"/>
  <c r="V266" i="36"/>
  <c r="S266" i="36"/>
  <c r="R266" i="36"/>
  <c r="Q266" i="36"/>
  <c r="P266" i="36"/>
  <c r="M266" i="36"/>
  <c r="L266" i="36"/>
  <c r="K266" i="36"/>
  <c r="J266" i="36"/>
  <c r="I266" i="36"/>
  <c r="H266" i="36"/>
  <c r="G266" i="36"/>
  <c r="F266" i="36"/>
  <c r="E266" i="36"/>
  <c r="D266" i="36"/>
  <c r="C266" i="36"/>
  <c r="B266" i="36"/>
  <c r="Z265" i="36"/>
  <c r="W265" i="36"/>
  <c r="V265" i="36"/>
  <c r="S265" i="36"/>
  <c r="R265" i="36"/>
  <c r="Q265" i="36"/>
  <c r="P265" i="36"/>
  <c r="M265" i="36"/>
  <c r="L265" i="36"/>
  <c r="K265" i="36"/>
  <c r="J265" i="36"/>
  <c r="I265" i="36"/>
  <c r="H265" i="36"/>
  <c r="G265" i="36"/>
  <c r="F265" i="36"/>
  <c r="E265" i="36"/>
  <c r="D265" i="36"/>
  <c r="C265" i="36"/>
  <c r="B265" i="36"/>
  <c r="Z264" i="36"/>
  <c r="W264" i="36"/>
  <c r="V264" i="36"/>
  <c r="S264" i="36"/>
  <c r="R264" i="36"/>
  <c r="Q264" i="36"/>
  <c r="P264" i="36"/>
  <c r="M264" i="36"/>
  <c r="L264" i="36"/>
  <c r="K264" i="36"/>
  <c r="J264" i="36"/>
  <c r="I264" i="36"/>
  <c r="H264" i="36"/>
  <c r="G264" i="36"/>
  <c r="F264" i="36"/>
  <c r="E264" i="36"/>
  <c r="D264" i="36"/>
  <c r="C264" i="36"/>
  <c r="B264" i="36"/>
  <c r="Z263" i="36"/>
  <c r="W263" i="36"/>
  <c r="V263" i="36"/>
  <c r="S263" i="36"/>
  <c r="R263" i="36"/>
  <c r="Q263" i="36"/>
  <c r="P263" i="36"/>
  <c r="M263" i="36"/>
  <c r="L263" i="36"/>
  <c r="K263" i="36"/>
  <c r="J263" i="36"/>
  <c r="I263" i="36"/>
  <c r="H263" i="36"/>
  <c r="G263" i="36"/>
  <c r="F263" i="36"/>
  <c r="E263" i="36"/>
  <c r="D263" i="36"/>
  <c r="C263" i="36"/>
  <c r="B263" i="36"/>
  <c r="Z262" i="36"/>
  <c r="W262" i="36"/>
  <c r="V262" i="36"/>
  <c r="S262" i="36"/>
  <c r="R262" i="36"/>
  <c r="Q262" i="36"/>
  <c r="P262" i="36"/>
  <c r="M262" i="36"/>
  <c r="L262" i="36"/>
  <c r="K262" i="36"/>
  <c r="J262" i="36"/>
  <c r="I262" i="36"/>
  <c r="H262" i="36"/>
  <c r="G262" i="36"/>
  <c r="F262" i="36"/>
  <c r="E262" i="36"/>
  <c r="D262" i="36"/>
  <c r="C262" i="36"/>
  <c r="B262" i="36"/>
  <c r="Z258" i="36"/>
  <c r="W258" i="36"/>
  <c r="V258" i="36"/>
  <c r="S258" i="36"/>
  <c r="R258" i="36"/>
  <c r="Q258" i="36"/>
  <c r="P258" i="36"/>
  <c r="M258" i="36"/>
  <c r="L258" i="36"/>
  <c r="K258" i="36"/>
  <c r="J258" i="36"/>
  <c r="I258" i="36"/>
  <c r="H258" i="36"/>
  <c r="G258" i="36"/>
  <c r="F258" i="36"/>
  <c r="E258" i="36"/>
  <c r="D258" i="36"/>
  <c r="C258" i="36"/>
  <c r="B258" i="36"/>
  <c r="Z257" i="36"/>
  <c r="W257" i="36"/>
  <c r="V257" i="36"/>
  <c r="S257" i="36"/>
  <c r="R257" i="36"/>
  <c r="Q257" i="36"/>
  <c r="P257" i="36"/>
  <c r="M257" i="36"/>
  <c r="L257" i="36"/>
  <c r="K257" i="36"/>
  <c r="J257" i="36"/>
  <c r="I257" i="36"/>
  <c r="H257" i="36"/>
  <c r="G257" i="36"/>
  <c r="F257" i="36"/>
  <c r="E257" i="36"/>
  <c r="D257" i="36"/>
  <c r="C257" i="36"/>
  <c r="B257" i="36"/>
  <c r="Z256" i="36"/>
  <c r="W256" i="36"/>
  <c r="V256" i="36"/>
  <c r="S256" i="36"/>
  <c r="R256" i="36"/>
  <c r="Q256" i="36"/>
  <c r="P256" i="36"/>
  <c r="M256" i="36"/>
  <c r="L256" i="36"/>
  <c r="K256" i="36"/>
  <c r="J256" i="36"/>
  <c r="I256" i="36"/>
  <c r="H256" i="36"/>
  <c r="G256" i="36"/>
  <c r="F256" i="36"/>
  <c r="E256" i="36"/>
  <c r="D256" i="36"/>
  <c r="C256" i="36"/>
  <c r="B256" i="36"/>
  <c r="Z255" i="36"/>
  <c r="W255" i="36"/>
  <c r="V255" i="36"/>
  <c r="S255" i="36"/>
  <c r="R255" i="36"/>
  <c r="Q255" i="36"/>
  <c r="P255" i="36"/>
  <c r="M255" i="36"/>
  <c r="L255" i="36"/>
  <c r="K255" i="36"/>
  <c r="J255" i="36"/>
  <c r="I255" i="36"/>
  <c r="H255" i="36"/>
  <c r="G255" i="36"/>
  <c r="F255" i="36"/>
  <c r="E255" i="36"/>
  <c r="D255" i="36"/>
  <c r="C255" i="36"/>
  <c r="B255" i="36"/>
  <c r="Z254" i="36"/>
  <c r="W254" i="36"/>
  <c r="V254" i="36"/>
  <c r="S254" i="36"/>
  <c r="R254" i="36"/>
  <c r="Q254" i="36"/>
  <c r="P254" i="36"/>
  <c r="M254" i="36"/>
  <c r="L254" i="36"/>
  <c r="K254" i="36"/>
  <c r="J254" i="36"/>
  <c r="I254" i="36"/>
  <c r="H254" i="36"/>
  <c r="G254" i="36"/>
  <c r="F254" i="36"/>
  <c r="E254" i="36"/>
  <c r="D254" i="36"/>
  <c r="C254" i="36"/>
  <c r="B254" i="36"/>
  <c r="Z253" i="36"/>
  <c r="W253" i="36"/>
  <c r="V253" i="36"/>
  <c r="S253" i="36"/>
  <c r="R253" i="36"/>
  <c r="Q253" i="36"/>
  <c r="P253" i="36"/>
  <c r="M253" i="36"/>
  <c r="L253" i="36"/>
  <c r="K253" i="36"/>
  <c r="J253" i="36"/>
  <c r="I253" i="36"/>
  <c r="H253" i="36"/>
  <c r="G253" i="36"/>
  <c r="F253" i="36"/>
  <c r="E253" i="36"/>
  <c r="D253" i="36"/>
  <c r="C253" i="36"/>
  <c r="B253" i="36"/>
  <c r="Z249" i="36"/>
  <c r="W249" i="36"/>
  <c r="V249" i="36"/>
  <c r="S249" i="36"/>
  <c r="R249" i="36"/>
  <c r="Q249" i="36"/>
  <c r="P249" i="36"/>
  <c r="M249" i="36"/>
  <c r="L249" i="36"/>
  <c r="K249" i="36"/>
  <c r="J249" i="36"/>
  <c r="I249" i="36"/>
  <c r="H249" i="36"/>
  <c r="G249" i="36"/>
  <c r="F249" i="36"/>
  <c r="E249" i="36"/>
  <c r="D249" i="36"/>
  <c r="C249" i="36"/>
  <c r="B249" i="36"/>
  <c r="Z248" i="36"/>
  <c r="W248" i="36"/>
  <c r="V248" i="36"/>
  <c r="S248" i="36"/>
  <c r="R248" i="36"/>
  <c r="Q248" i="36"/>
  <c r="P248" i="36"/>
  <c r="M248" i="36"/>
  <c r="L248" i="36"/>
  <c r="K248" i="36"/>
  <c r="J248" i="36"/>
  <c r="I248" i="36"/>
  <c r="H248" i="36"/>
  <c r="G248" i="36"/>
  <c r="F248" i="36"/>
  <c r="E248" i="36"/>
  <c r="D248" i="36"/>
  <c r="C248" i="36"/>
  <c r="B248" i="36"/>
  <c r="Z247" i="36"/>
  <c r="W247" i="36"/>
  <c r="V247" i="36"/>
  <c r="S247" i="36"/>
  <c r="R247" i="36"/>
  <c r="Q247" i="36"/>
  <c r="P247" i="36"/>
  <c r="M247" i="36"/>
  <c r="L247" i="36"/>
  <c r="K247" i="36"/>
  <c r="J247" i="36"/>
  <c r="I247" i="36"/>
  <c r="H247" i="36"/>
  <c r="G247" i="36"/>
  <c r="F247" i="36"/>
  <c r="E247" i="36"/>
  <c r="D247" i="36"/>
  <c r="C247" i="36"/>
  <c r="B247" i="36"/>
  <c r="Z246" i="36"/>
  <c r="W246" i="36"/>
  <c r="V246" i="36"/>
  <c r="S246" i="36"/>
  <c r="R246" i="36"/>
  <c r="Q246" i="36"/>
  <c r="P246" i="36"/>
  <c r="M246" i="36"/>
  <c r="L246" i="36"/>
  <c r="K246" i="36"/>
  <c r="J246" i="36"/>
  <c r="I246" i="36"/>
  <c r="H246" i="36"/>
  <c r="G246" i="36"/>
  <c r="F246" i="36"/>
  <c r="E246" i="36"/>
  <c r="D246" i="36"/>
  <c r="C246" i="36"/>
  <c r="B246" i="36"/>
  <c r="Z245" i="36"/>
  <c r="W245" i="36"/>
  <c r="V245" i="36"/>
  <c r="S245" i="36"/>
  <c r="R245" i="36"/>
  <c r="Q245" i="36"/>
  <c r="P245" i="36"/>
  <c r="M245" i="36"/>
  <c r="L245" i="36"/>
  <c r="K245" i="36"/>
  <c r="J245" i="36"/>
  <c r="I245" i="36"/>
  <c r="H245" i="36"/>
  <c r="G245" i="36"/>
  <c r="F245" i="36"/>
  <c r="E245" i="36"/>
  <c r="D245" i="36"/>
  <c r="C245" i="36"/>
  <c r="B245" i="36"/>
  <c r="Z244" i="36"/>
  <c r="W244" i="36"/>
  <c r="V244" i="36"/>
  <c r="S244" i="36"/>
  <c r="R244" i="36"/>
  <c r="Q244" i="36"/>
  <c r="P244" i="36"/>
  <c r="M244" i="36"/>
  <c r="L244" i="36"/>
  <c r="K244" i="36"/>
  <c r="J244" i="36"/>
  <c r="I244" i="36"/>
  <c r="H244" i="36"/>
  <c r="G244" i="36"/>
  <c r="F244" i="36"/>
  <c r="E244" i="36"/>
  <c r="D244" i="36"/>
  <c r="C244" i="36"/>
  <c r="B244" i="36"/>
  <c r="Z240" i="36"/>
  <c r="W240" i="36"/>
  <c r="V240" i="36"/>
  <c r="S240" i="36"/>
  <c r="R240" i="36"/>
  <c r="Q240" i="36"/>
  <c r="P240" i="36"/>
  <c r="M240" i="36"/>
  <c r="L240" i="36"/>
  <c r="K240" i="36"/>
  <c r="J240" i="36"/>
  <c r="I240" i="36"/>
  <c r="H240" i="36"/>
  <c r="G240" i="36"/>
  <c r="F240" i="36"/>
  <c r="E240" i="36"/>
  <c r="D240" i="36"/>
  <c r="C240" i="36"/>
  <c r="B240" i="36"/>
  <c r="Z239" i="36"/>
  <c r="W239" i="36"/>
  <c r="V239" i="36"/>
  <c r="S239" i="36"/>
  <c r="R239" i="36"/>
  <c r="Q239" i="36"/>
  <c r="P239" i="36"/>
  <c r="M239" i="36"/>
  <c r="L239" i="36"/>
  <c r="K239" i="36"/>
  <c r="J239" i="36"/>
  <c r="I239" i="36"/>
  <c r="H239" i="36"/>
  <c r="G239" i="36"/>
  <c r="F239" i="36"/>
  <c r="E239" i="36"/>
  <c r="D239" i="36"/>
  <c r="C239" i="36"/>
  <c r="B239" i="36"/>
  <c r="Z238" i="36"/>
  <c r="W238" i="36"/>
  <c r="V238" i="36"/>
  <c r="S238" i="36"/>
  <c r="R238" i="36"/>
  <c r="Q238" i="36"/>
  <c r="P238" i="36"/>
  <c r="M238" i="36"/>
  <c r="L238" i="36"/>
  <c r="K238" i="36"/>
  <c r="J238" i="36"/>
  <c r="I238" i="36"/>
  <c r="H238" i="36"/>
  <c r="G238" i="36"/>
  <c r="F238" i="36"/>
  <c r="E238" i="36"/>
  <c r="D238" i="36"/>
  <c r="C238" i="36"/>
  <c r="B238" i="36"/>
  <c r="Z237" i="36"/>
  <c r="W237" i="36"/>
  <c r="V237" i="36"/>
  <c r="S237" i="36"/>
  <c r="R237" i="36"/>
  <c r="Q237" i="36"/>
  <c r="P237" i="36"/>
  <c r="M237" i="36"/>
  <c r="L237" i="36"/>
  <c r="K237" i="36"/>
  <c r="J237" i="36"/>
  <c r="I237" i="36"/>
  <c r="H237" i="36"/>
  <c r="G237" i="36"/>
  <c r="F237" i="36"/>
  <c r="E237" i="36"/>
  <c r="D237" i="36"/>
  <c r="C237" i="36"/>
  <c r="B237" i="36"/>
  <c r="Z236" i="36"/>
  <c r="W236" i="36"/>
  <c r="V236" i="36"/>
  <c r="S236" i="36"/>
  <c r="R236" i="36"/>
  <c r="Q236" i="36"/>
  <c r="P236" i="36"/>
  <c r="M236" i="36"/>
  <c r="L236" i="36"/>
  <c r="K236" i="36"/>
  <c r="J236" i="36"/>
  <c r="I236" i="36"/>
  <c r="H236" i="36"/>
  <c r="G236" i="36"/>
  <c r="F236" i="36"/>
  <c r="E236" i="36"/>
  <c r="D236" i="36"/>
  <c r="C236" i="36"/>
  <c r="B236" i="36"/>
  <c r="Z235" i="36"/>
  <c r="W235" i="36"/>
  <c r="V235" i="36"/>
  <c r="S235" i="36"/>
  <c r="R235" i="36"/>
  <c r="Q235" i="36"/>
  <c r="P235" i="36"/>
  <c r="M235" i="36"/>
  <c r="L235" i="36"/>
  <c r="K235" i="36"/>
  <c r="J235" i="36"/>
  <c r="I235" i="36"/>
  <c r="H235" i="36"/>
  <c r="G235" i="36"/>
  <c r="F235" i="36"/>
  <c r="E235" i="36"/>
  <c r="D235" i="36"/>
  <c r="C235" i="36"/>
  <c r="B235" i="36"/>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E26" i="46"/>
  <c r="D26" i="46"/>
  <c r="C26" i="46"/>
  <c r="B26" i="46"/>
  <c r="F26" i="46" s="1"/>
  <c r="F25" i="46"/>
  <c r="D25" i="46"/>
  <c r="F24" i="46"/>
  <c r="D24" i="46"/>
  <c r="F23" i="46"/>
  <c r="D23" i="46"/>
  <c r="H22" i="46"/>
  <c r="F22" i="46"/>
  <c r="D22" i="46"/>
  <c r="F21" i="46"/>
  <c r="D21" i="46"/>
  <c r="E13" i="46"/>
  <c r="C13" i="46"/>
  <c r="B13" i="46"/>
  <c r="F13" i="46" s="1"/>
  <c r="F12" i="46"/>
  <c r="D12" i="46"/>
  <c r="F11" i="46"/>
  <c r="D11" i="46"/>
  <c r="F10" i="46"/>
  <c r="D10" i="46"/>
  <c r="H9" i="46"/>
  <c r="F9" i="46"/>
  <c r="D9" i="46"/>
  <c r="F8" i="46"/>
  <c r="D8" i="46"/>
  <c r="D13" i="46" l="1"/>
</calcChain>
</file>

<file path=xl/sharedStrings.xml><?xml version="1.0" encoding="utf-8"?>
<sst xmlns="http://schemas.openxmlformats.org/spreadsheetml/2006/main" count="6063" uniqueCount="492">
  <si>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</si>
  <si>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</si>
  <si>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</si>
  <si>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</si>
  <si>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</si>
  <si>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</si>
  <si>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</si>
  <si>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</si>
  <si>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</si>
  <si>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</si>
  <si>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</si>
  <si>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</si>
  <si>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</si>
  <si>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</si>
  <si>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</si>
  <si>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</si>
  <si>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</si>
  <si>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</si>
  <si>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</si>
  <si>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</si>
  <si>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</si>
  <si>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</si>
  <si>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</si>
  <si>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</si>
  <si>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</si>
  <si>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</si>
  <si>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</si>
  <si>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</si>
  <si>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</si>
  <si>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</si>
  <si>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</si>
  <si>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</si>
  <si>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</si>
  <si>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</si>
  <si>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</si>
  <si>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</si>
  <si>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</si>
  <si>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</si>
  <si>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</si>
  <si>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</si>
  <si>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</si>
  <si>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</si>
  <si>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</si>
  <si>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</si>
  <si>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</si>
  <si>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</si>
  <si>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</si>
  <si>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</si>
  <si>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</si>
  <si>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</si>
  <si>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</si>
  <si>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</si>
  <si>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</si>
  <si>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</si>
  <si>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</si>
  <si>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</si>
  <si>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</si>
  <si>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</si>
  <si>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</si>
  <si>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</si>
  <si>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</si>
  <si>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</si>
  <si>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</si>
  <si>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</si>
  <si>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</si>
  <si>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</si>
  <si>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</si>
  <si>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</si>
  <si>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</si>
  <si>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</si>
  <si>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</si>
  <si>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</si>
  <si>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</si>
  <si>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</si>
  <si>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</si>
  <si>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</si>
  <si>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</si>
  <si>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</si>
  <si>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</si>
  <si>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</si>
  <si>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</si>
  <si>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</si>
  <si>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</si>
  <si>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</si>
  <si>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</si>
  <si>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</si>
  <si>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</si>
  <si>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</si>
  <si>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</si>
  <si>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</si>
  <si>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</si>
  <si>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</si>
  <si>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</si>
  <si>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</si>
  <si>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</si>
  <si>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</si>
  <si>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</si>
  <si>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</si>
  <si>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</si>
  <si>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</si>
  <si>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</si>
  <si>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</si>
  <si>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</si>
  <si>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</si>
  <si>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</si>
  <si>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</si>
  <si>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</si>
  <si>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</si>
  <si>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</si>
  <si>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</si>
  <si>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</si>
  <si>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</si>
  <si>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</si>
  <si>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</si>
  <si>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</si>
  <si>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</si>
  <si>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</si>
  <si>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</si>
  <si>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</si>
  <si>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</si>
  <si>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</si>
  <si>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</si>
  <si>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</si>
  <si>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</si>
  <si>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</si>
  <si>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</si>
  <si>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</si>
  <si>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</si>
  <si>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</si>
  <si>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</si>
  <si>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</si>
  <si>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</si>
  <si>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</si>
  <si>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</si>
  <si>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</si>
  <si>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</si>
  <si>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</si>
  <si>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</si>
  <si>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</si>
  <si>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</si>
  <si>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</si>
  <si>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</si>
  <si>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</si>
  <si>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</si>
  <si>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</si>
  <si>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</si>
  <si>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</si>
  <si>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</si>
  <si>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</si>
  <si>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</si>
  <si>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</si>
  <si>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</si>
  <si>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</si>
  <si>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</si>
  <si>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</si>
  <si>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</si>
  <si>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</si>
  <si>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</si>
  <si>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</si>
  <si>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</si>
  <si>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</si>
  <si>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</si>
  <si>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</si>
  <si>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</si>
  <si>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</si>
  <si>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</si>
  <si>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</si>
  <si>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</si>
  <si>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</si>
  <si>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</si>
  <si>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</si>
  <si>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</si>
  <si>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</si>
  <si>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</si>
  <si>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</si>
  <si>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</si>
  <si>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</si>
  <si>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</si>
  <si>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</si>
  <si>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</si>
  <si>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</si>
  <si>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</si>
  <si>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</si>
  <si>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</si>
  <si>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</si>
  <si>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</si>
  <si>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</si>
  <si>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</si>
  <si>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</si>
  <si>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</si>
  <si>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</si>
  <si>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</si>
  <si>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</si>
  <si>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</si>
  <si>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</si>
  <si>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</si>
  <si>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</si>
  <si>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</si>
  <si>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</si>
  <si>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</si>
  <si>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</si>
  <si>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</si>
  <si>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</si>
  <si>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</si>
  <si>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</si>
  <si>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</si>
  <si>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</si>
  <si>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</si>
  <si>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</si>
  <si>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</si>
  <si>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</si>
  <si>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</si>
  <si>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</si>
  <si>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</si>
  <si>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</si>
  <si>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</si>
  <si>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</si>
  <si>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</si>
  <si>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</si>
  <si>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</si>
  <si>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</si>
  <si>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</si>
  <si>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</si>
  <si>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</si>
  <si>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</si>
  <si>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</si>
  <si>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</si>
  <si>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</si>
  <si>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</si>
  <si>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</si>
  <si>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</si>
  <si>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</si>
  <si>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</si>
  <si>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</si>
  <si>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</si>
  <si>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</si>
  <si>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</si>
  <si>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</si>
  <si>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</si>
  <si>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</si>
  <si>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</si>
  <si>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</si>
  <si>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</si>
  <si>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</si>
  <si>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</si>
  <si>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</si>
  <si>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</si>
  <si>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</si>
  <si>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</si>
  <si>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</si>
  <si>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</si>
  <si>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</si>
  <si>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</si>
  <si>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</si>
  <si>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</si>
  <si>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</si>
  <si>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</si>
  <si>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</si>
  <si>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</si>
  <si>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</si>
  <si>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</si>
  <si>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</si>
  <si>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</si>
  <si>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</si>
  <si>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</si>
  <si>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</si>
  <si>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</si>
  <si>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</si>
  <si>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</si>
  <si>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</si>
  <si>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</si>
  <si>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</si>
  <si>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</si>
  <si>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</si>
  <si>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</si>
  <si>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</si>
  <si>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</si>
  <si>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</si>
  <si>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</si>
  <si>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</si>
  <si>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</si>
  <si>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</si>
  <si>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</si>
  <si>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</si>
  <si>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</si>
  <si>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</si>
  <si>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</si>
  <si>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</si>
  <si>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</si>
  <si>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</si>
  <si>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</si>
  <si>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</si>
  <si>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</si>
  <si>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</si>
  <si>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</si>
  <si>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</si>
  <si>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</si>
  <si>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</si>
  <si>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</si>
  <si>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</si>
  <si>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</si>
  <si>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</si>
  <si>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</si>
  <si>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</si>
  <si>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</si>
  <si>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</si>
  <si>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</si>
  <si>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</si>
  <si>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</si>
  <si>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</si>
  <si>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</si>
  <si>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</si>
  <si>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</si>
  <si>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</si>
  <si>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</si>
  <si>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</si>
  <si>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</si>
  <si>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</si>
  <si>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</si>
  <si>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</si>
  <si>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</si>
  <si>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</si>
  <si>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</si>
  <si>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</si>
  <si>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</si>
  <si>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</si>
  <si>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</si>
  <si>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</si>
  <si>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</si>
  <si>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</si>
  <si>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</si>
  <si>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</si>
  <si>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</si>
  <si>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</si>
  <si>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</si>
  <si>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</si>
  <si>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</si>
  <si>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</si>
  <si>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</si>
  <si>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</si>
  <si>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</si>
  <si>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</si>
  <si>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</si>
  <si>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</si>
  <si>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</si>
  <si>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</si>
  <si>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</si>
  <si>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</si>
  <si>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</si>
  <si>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</si>
  <si>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</si>
  <si>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</si>
  <si>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</si>
  <si>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</si>
  <si>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</si>
  <si>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</si>
  <si>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</si>
  <si>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</si>
  <si>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</si>
  <si>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</si>
  <si>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</si>
  <si>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</si>
  <si>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</si>
  <si>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</si>
  <si>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</si>
  <si>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</si>
  <si>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</si>
  <si>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</si>
  <si>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</si>
  <si>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</si>
  <si>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</si>
  <si>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</si>
  <si>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</si>
  <si>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</si>
  <si>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</si>
  <si>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</si>
  <si>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</si>
  <si>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</si>
  <si>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</si>
  <si>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</si>
  <si>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</si>
  <si>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</si>
  <si>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</si>
  <si>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</si>
  <si>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</si>
  <si>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</si>
  <si>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</si>
  <si>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</si>
  <si>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</si>
  <si>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</si>
  <si>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</si>
  <si>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</si>
  <si>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</si>
  <si>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</si>
  <si>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</si>
  <si>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</si>
  <si>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</si>
  <si>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</si>
  <si>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</si>
  <si>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</si>
  <si>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</si>
  <si>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</si>
  <si>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</si>
  <si>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</si>
  <si>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</si>
  <si>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</si>
  <si>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</si>
  <si>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</si>
  <si>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</si>
  <si>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</si>
  <si>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</si>
  <si>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</si>
  <si>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</si>
  <si>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</si>
  <si>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</si>
  <si>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</si>
  <si>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</si>
  <si>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</si>
  <si>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</si>
  <si>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</si>
  <si>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</si>
  <si>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</si>
  <si>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</si>
  <si>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</si>
  <si>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</si>
  <si>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</si>
  <si>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</si>
  <si>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</si>
  <si>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</si>
  <si>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</si>
  <si>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</si>
  <si>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</si>
  <si>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</si>
  <si>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</si>
  <si>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</si>
  <si>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</si>
  <si>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</si>
  <si>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Tabl.3. Średnie ceny zakupu bydła rzeźnego w Polsce w okresie 4 lub 5 tygodni każdego miesiąca w latach 2003- 2020</t>
  </si>
  <si>
    <t>I-XII 2019 r. (wstępne)</t>
  </si>
  <si>
    <t>I-XII 2018 r.</t>
  </si>
  <si>
    <t>zmiana I-XII 2019 /I-XII 2018 (%)</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</si>
  <si>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</si>
  <si>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</si>
  <si>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</si>
  <si>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</si>
  <si>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</si>
  <si>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</si>
  <si>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</si>
  <si>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</si>
  <si>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</si>
  <si>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</si>
  <si>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</si>
  <si>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</si>
  <si>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</si>
  <si>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</si>
  <si>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</si>
  <si>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</si>
  <si>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</si>
  <si>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</si>
  <si>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</si>
  <si>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</si>
  <si>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W związku z tym do analizy zmian tygodniowych należy podchodzić z ostrożnością, ponieważ obejmuje ona efekt obliczeń statystycznych.</t>
  </si>
  <si>
    <t>Od 38 tygodnia obliczanie średniej ceny UE za tusze dorosłego bydła płci męskiej odzwierciedla coroczną aktualizację współczynników ważenia na podstawie zaktualizowanych danych dotyczących uboju z 2019 r w  różnych państwach członkowskich.</t>
  </si>
  <si>
    <t>nld</t>
  </si>
  <si>
    <r>
      <t>Tab. 4. Eksport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</si>
  <si>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t>Kierunki, wartość, wolumen oraz średnia cena uzyskana w eksporcie bydła żywego i mięsa wołowego w  I - XII 2019 r. (dane ostateczne)</t>
  </si>
  <si>
    <t>OKRES: I -  XII 2019 r. (ostateczne) - ważniejsze państwa</t>
  </si>
  <si>
    <t>Kierunki, wartość, wolumen oraz średnia cena uzyskana w imporcie bydła żywego i mięsa wołowego w okresie I - XII 2019 r. (dane ostateczne)</t>
  </si>
  <si>
    <t>OKRES: I - XII 2019 r. (ostateczne) - ważniejsze państwa</t>
  </si>
  <si>
    <r>
      <t>Tab. 4. Import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</si>
  <si>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2020-10-26 - 2020-11-01</t>
  </si>
  <si>
    <t>Ukraina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</si>
  <si>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I-IX 2020 r. (dane wstępne) </t>
    </r>
    <r>
      <rPr>
        <b/>
        <sz val="11"/>
        <rFont val="Times New Roman"/>
        <family val="1"/>
        <charset val="238"/>
      </rPr>
      <t xml:space="preserve">w porównaniu do I-IX 2019 r. </t>
    </r>
    <r>
      <rPr>
        <i/>
        <sz val="11"/>
        <rFont val="Times New Roman"/>
        <family val="1"/>
        <charset val="238"/>
      </rPr>
      <t>(wg wstępnych danych Min. Finansów).</t>
    </r>
  </si>
  <si>
    <t>I-IX 2020 r. (wstępne)</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</si>
  <si>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I-IX 2020 r.</t>
    </r>
    <r>
      <rPr>
        <b/>
        <sz val="14"/>
        <color indexed="8"/>
        <rFont val="Arial"/>
        <family val="2"/>
        <charset val="238"/>
      </rPr>
      <t xml:space="preserve"> (dane wstępne)</t>
    </r>
  </si>
  <si>
    <t>OKRES: I-IX - 2020 r. (wstępne) - ważniejsze państwa</t>
  </si>
  <si>
    <t>I-IX 2019 r.</t>
  </si>
  <si>
    <t>zmiana w stos. do I-IX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</si>
  <si>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I-IX 2020 r. (dane wstępne)  </t>
    </r>
    <r>
      <rPr>
        <b/>
        <sz val="11"/>
        <rFont val="Times New Roman"/>
        <family val="1"/>
        <charset val="238"/>
      </rPr>
      <t>w porównaniu do I-IX 2019 r.  (</t>
    </r>
    <r>
      <rPr>
        <i/>
        <sz val="11"/>
        <rFont val="Times New Roman"/>
        <family val="1"/>
        <charset val="238"/>
      </rPr>
      <t>wg wstępnych danych Min. Finansów</t>
    </r>
    <r>
      <rPr>
        <b/>
        <sz val="11"/>
        <rFont val="Times New Roman"/>
        <family val="1"/>
        <charset val="238"/>
      </rPr>
      <t>).</t>
    </r>
  </si>
  <si>
    <t>Cypr</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</si>
  <si>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I-IX 2020 r.</t>
    </r>
    <r>
      <rPr>
        <b/>
        <sz val="14"/>
        <color indexed="8"/>
        <rFont val="Arial"/>
        <family val="2"/>
        <charset val="238"/>
      </rPr>
      <t xml:space="preserve"> (dane wstępne)</t>
    </r>
  </si>
  <si>
    <t>OKRES: I-IX 2020 r. (wstępne) - ważniejsze państwa</t>
  </si>
  <si>
    <t>15.11.2020</t>
  </si>
  <si>
    <t>2020-11-15</t>
  </si>
  <si>
    <t>26.11.2020 r.</t>
  </si>
  <si>
    <t>Notowania z okresu: 16.11 - 22.11.2020r.</t>
  </si>
  <si>
    <t>22.11.2020</t>
  </si>
  <si>
    <r>
      <t xml:space="preserve">Tablica 5. Średnie ceny sprzedaży netto (bez VAT) elementów mięsa wołowego wg makroregionów </t>
    </r>
    <r>
      <rPr>
        <b/>
        <sz val="14"/>
        <color rgb="FF0000FF"/>
        <rFont val="Times New Roman CE"/>
        <family val="1"/>
        <charset val="238"/>
      </rPr>
      <t>w okresie: 16.11 - 22.11.2020</t>
    </r>
  </si>
  <si>
    <t>Tydzień 47</t>
  </si>
  <si>
    <t>16.11 -22.11.2020r.</t>
  </si>
  <si>
    <t>Dane nie zostały przesłane - niektóre ceny takie same jak tydzień wcześniej: EL, MT, PL</t>
  </si>
  <si>
    <t>NR 47/2020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</si>
</sst>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s>
  <fonts count="22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Unicode MS"/>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1">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thin">
        <color rgb="FF999999"/>
      </left>
      <right/>
      <top style="thin">
        <color rgb="FF999999"/>
      </top>
      <bottom style="thin">
        <color rgb="FF999999"/>
      </bottom>
      <diagonal/>
    </border>
  </borders>
  <cellStyleXfs count="22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0" fillId="0" borderId="0"/>
    <xf numFmtId="43" fontId="58" fillId="0" borderId="0" applyFont="0" applyFill="0" applyBorder="0" applyAlignment="0" applyProtection="0"/>
    <xf numFmtId="43" fontId="58" fillId="0" borderId="0" applyFont="0" applyFill="0" applyBorder="0" applyAlignment="0" applyProtection="0"/>
    <xf numFmtId="0" fontId="221"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1560">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34" fillId="0" borderId="46" xfId="0" quotePrefix="1" applyNumberFormat="1" applyFont="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0" fontId="204" fillId="64" borderId="0" xfId="188" applyFont="1" applyFill="1" applyBorder="1" applyAlignment="1">
      <alignment horizontal="center" vertical="center"/>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173" fontId="205" fillId="64" borderId="0" xfId="99" applyNumberFormat="1" applyFont="1" applyFill="1" applyBorder="1" applyAlignment="1" applyProtection="1">
      <alignment horizontal="center" vertical="center"/>
      <protection locked="0"/>
    </xf>
    <xf numFmtId="173" fontId="200" fillId="64" borderId="0" xfId="99" applyNumberFormat="1" applyFont="1" applyFill="1" applyBorder="1" applyAlignment="1">
      <alignment horizontal="center" vertical="center"/>
    </xf>
    <xf numFmtId="0" fontId="203" fillId="64" borderId="36" xfId="96" applyFont="1" applyFill="1" applyBorder="1" applyAlignment="1" applyProtection="1">
      <alignment horizontal="center" vertical="center"/>
      <protection locked="0"/>
    </xf>
    <xf numFmtId="0" fontId="203" fillId="64" borderId="38" xfId="96" applyFont="1" applyFill="1" applyBorder="1" applyAlignment="1" applyProtection="1">
      <alignment horizontal="center" vertical="center"/>
      <protection locked="0"/>
    </xf>
    <xf numFmtId="0" fontId="203" fillId="61" borderId="38" xfId="96" applyFont="1" applyFill="1" applyBorder="1" applyAlignment="1" applyProtection="1">
      <alignment horizontal="center" vertical="center"/>
      <protection locked="0"/>
    </xf>
    <xf numFmtId="0" fontId="203" fillId="61" borderId="40" xfId="96" applyFont="1" applyFill="1" applyBorder="1" applyAlignment="1" applyProtection="1">
      <alignment horizontal="center" vertical="center"/>
      <protection locked="0"/>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60"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60" fillId="0" borderId="28" xfId="0" applyNumberFormat="1" applyFont="1" applyBorder="1" applyAlignment="1">
      <alignment horizontal="right"/>
    </xf>
    <xf numFmtId="14" fontId="165" fillId="60" borderId="61" xfId="0" applyNumberFormat="1" applyFont="1" applyFill="1" applyBorder="1" applyAlignment="1">
      <alignment horizontal="center" vertical="center" wrapText="1"/>
    </xf>
    <xf numFmtId="165" fontId="165" fillId="60" borderId="56" xfId="0" applyNumberFormat="1" applyFont="1" applyFill="1" applyBorder="1"/>
    <xf numFmtId="0" fontId="162" fillId="60" borderId="3" xfId="0" applyFont="1" applyFill="1" applyBorder="1" applyAlignment="1">
      <alignment horizontal="center" vertical="center"/>
    </xf>
    <xf numFmtId="0" fontId="165" fillId="0" borderId="57" xfId="0" applyFont="1" applyFill="1" applyBorder="1" applyAlignment="1">
      <alignment horizontal="right" vertical="center"/>
    </xf>
    <xf numFmtId="0" fontId="165" fillId="0" borderId="82" xfId="0" applyFont="1" applyFill="1" applyBorder="1" applyAlignment="1">
      <alignment horizontal="left" vertical="center"/>
    </xf>
    <xf numFmtId="0" fontId="165" fillId="0" borderId="35" xfId="0" applyFont="1" applyFill="1" applyBorder="1" applyAlignment="1">
      <alignment horizontal="left" vertical="center"/>
    </xf>
    <xf numFmtId="0" fontId="224" fillId="0" borderId="0" xfId="0" applyFont="1" applyAlignment="1">
      <alignment horizontal="left" vertical="center"/>
    </xf>
    <xf numFmtId="14" fontId="5" fillId="0" borderId="47" xfId="0" applyNumberFormat="1" applyFont="1" applyBorder="1" applyAlignment="1">
      <alignment horizontal="center" vertical="center" wrapText="1"/>
    </xf>
    <xf numFmtId="0" fontId="26" fillId="0" borderId="0" xfId="0" applyFont="1" applyBorder="1" applyAlignment="1">
      <alignment horizontal="center"/>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49" xfId="191" applyNumberFormat="1" applyFont="1" applyFill="1" applyBorder="1" applyAlignment="1" applyProtection="1">
      <alignment horizontal="right"/>
    </xf>
    <xf numFmtId="170" fontId="4" fillId="0" borderId="0" xfId="191" applyNumberFormat="1" applyFont="1" applyFill="1" applyAlignment="1" applyProtection="1">
      <alignment horizontal="right"/>
    </xf>
    <xf numFmtId="170" fontId="4" fillId="0" borderId="52" xfId="191" applyNumberFormat="1" applyFont="1" applyFill="1" applyBorder="1" applyAlignment="1" applyProtection="1">
      <alignment horizontal="right"/>
    </xf>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0" fontId="0" fillId="0" borderId="11" xfId="0" applyBorder="1"/>
    <xf numFmtId="0" fontId="0" fillId="0" borderId="0" xfId="0" applyBorder="1"/>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0" fillId="0" borderId="11" xfId="0" applyBorder="1"/>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200" fillId="60" borderId="0" xfId="96" applyFont="1" applyFill="1" applyBorder="1" applyAlignment="1">
      <alignment horizontal="center" vertical="center"/>
    </xf>
    <xf numFmtId="0" fontId="200" fillId="60" borderId="0" xfId="96" applyFont="1" applyFill="1" applyAlignment="1">
      <alignment vertical="center"/>
    </xf>
    <xf numFmtId="2" fontId="204" fillId="60" borderId="96" xfId="96" applyNumberFormat="1" applyFont="1" applyFill="1" applyBorder="1" applyAlignment="1">
      <alignment horizontal="center" vertical="center"/>
    </xf>
    <xf numFmtId="2" fontId="204" fillId="60" borderId="97" xfId="96" applyNumberFormat="1" applyFont="1" applyFill="1" applyBorder="1" applyAlignment="1">
      <alignment horizontal="center" vertical="center"/>
    </xf>
    <xf numFmtId="2" fontId="204" fillId="64" borderId="97" xfId="96"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96"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96" applyNumberFormat="1" applyFont="1" applyFill="1" applyBorder="1" applyAlignment="1">
      <alignment horizontal="center" vertical="center"/>
    </xf>
    <xf numFmtId="0" fontId="200" fillId="60" borderId="0" xfId="96" applyFont="1" applyFill="1"/>
    <xf numFmtId="171" fontId="204" fillId="60" borderId="96" xfId="99" applyNumberFormat="1" applyFont="1" applyFill="1" applyBorder="1" applyAlignment="1">
      <alignment horizontal="center" vertical="center"/>
    </xf>
    <xf numFmtId="2" fontId="204" fillId="60" borderId="100" xfId="96" applyNumberFormat="1" applyFont="1" applyFill="1" applyBorder="1" applyAlignment="1">
      <alignment horizontal="center" vertical="center"/>
    </xf>
    <xf numFmtId="2" fontId="204" fillId="60" borderId="101" xfId="96" applyNumberFormat="1" applyFont="1" applyFill="1" applyBorder="1" applyAlignment="1">
      <alignment horizontal="center" vertical="center"/>
    </xf>
    <xf numFmtId="2" fontId="204" fillId="64" borderId="101" xfId="96"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96"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96" applyNumberFormat="1" applyFont="1" applyFill="1" applyBorder="1" applyAlignment="1">
      <alignment horizontal="center" vertical="center"/>
    </xf>
    <xf numFmtId="2" fontId="204" fillId="60" borderId="100" xfId="96" applyNumberFormat="1" applyFont="1" applyFill="1" applyBorder="1" applyAlignment="1" applyProtection="1">
      <alignment horizontal="center" vertical="center"/>
      <protection locked="0"/>
    </xf>
    <xf numFmtId="2" fontId="204" fillId="60" borderId="101" xfId="96" applyNumberFormat="1" applyFont="1" applyFill="1" applyBorder="1" applyAlignment="1" applyProtection="1">
      <alignment horizontal="center" vertical="center"/>
      <protection locked="0"/>
    </xf>
    <xf numFmtId="2" fontId="204" fillId="64" borderId="101" xfId="96" applyNumberFormat="1" applyFont="1" applyFill="1" applyBorder="1" applyAlignment="1" applyProtection="1">
      <alignment horizontal="center" vertical="center"/>
      <protection locked="0"/>
    </xf>
    <xf numFmtId="169" fontId="204" fillId="60" borderId="0" xfId="96"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96" applyNumberFormat="1" applyFont="1" applyFill="1" applyBorder="1" applyAlignment="1">
      <alignment horizontal="center" vertical="center"/>
    </xf>
    <xf numFmtId="2" fontId="204" fillId="61" borderId="101" xfId="96" applyNumberFormat="1" applyFont="1" applyFill="1" applyBorder="1" applyAlignment="1" applyProtection="1">
      <alignment horizontal="center" vertical="center"/>
      <protection locked="0"/>
    </xf>
    <xf numFmtId="2" fontId="204" fillId="61" borderId="101" xfId="96"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96"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96" applyNumberFormat="1" applyFont="1" applyFill="1" applyBorder="1" applyAlignment="1" applyProtection="1">
      <alignment horizontal="center" vertical="center"/>
      <protection locked="0"/>
    </xf>
    <xf numFmtId="2" fontId="204" fillId="61" borderId="106" xfId="96"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96"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xf numFmtId="169" fontId="4" fillId="0" borderId="0" xfId="188" applyNumberFormat="1"/>
    <xf numFmtId="2" fontId="4" fillId="0" borderId="0" xfId="188" applyNumberFormat="1"/>
    <xf numFmtId="165" fontId="171" fillId="4" borderId="29" xfId="0" quotePrefix="1" applyNumberFormat="1" applyFont="1" applyFill="1" applyBorder="1"/>
    <xf numFmtId="165" fontId="171" fillId="0" borderId="21" xfId="0" quotePrefix="1" applyNumberFormat="1" applyFont="1" applyFill="1" applyBorder="1"/>
    <xf numFmtId="165" fontId="171" fillId="0" borderId="29" xfId="0" quotePrefix="1" applyNumberFormat="1" applyFont="1" applyFill="1" applyBorder="1"/>
    <xf numFmtId="167" fontId="86" fillId="0" borderId="46" xfId="0" applyNumberFormat="1" applyFont="1" applyBorder="1"/>
    <xf numFmtId="0" fontId="0" fillId="0" borderId="110" xfId="0" applyNumberFormat="1" applyBorder="1"/>
    <xf numFmtId="0" fontId="200" fillId="60" borderId="0" xfId="96" applyFont="1" applyFill="1" applyBorder="1" applyAlignment="1">
      <alignment horizontal="center" vertical="center"/>
    </xf>
    <xf numFmtId="0" fontId="204" fillId="60" borderId="0" xfId="96" applyFont="1" applyFill="1" applyBorder="1" applyAlignment="1" applyProtection="1">
      <alignment horizontal="center" vertical="center"/>
      <protection locked="0"/>
    </xf>
    <xf numFmtId="2" fontId="204" fillId="60" borderId="2" xfId="96" applyNumberFormat="1" applyFont="1" applyFill="1" applyBorder="1" applyAlignment="1" applyProtection="1">
      <alignment horizontal="center" vertical="center"/>
      <protection locked="0"/>
    </xf>
    <xf numFmtId="2" fontId="204" fillId="60" borderId="3" xfId="96" applyNumberFormat="1" applyFont="1" applyFill="1" applyBorder="1" applyAlignment="1" applyProtection="1">
      <alignment horizontal="center" vertical="center"/>
      <protection locked="0"/>
    </xf>
    <xf numFmtId="2" fontId="204" fillId="60" borderId="3" xfId="96" applyNumberFormat="1" applyFont="1" applyFill="1" applyBorder="1" applyAlignment="1">
      <alignment horizontal="center" vertical="center"/>
    </xf>
    <xf numFmtId="2" fontId="204" fillId="64" borderId="3" xfId="96"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96" applyNumberFormat="1" applyFont="1" applyFill="1" applyBorder="1" applyAlignment="1">
      <alignment horizontal="center" vertical="center"/>
    </xf>
    <xf numFmtId="43" fontId="204" fillId="60" borderId="3" xfId="227"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14" fillId="0" borderId="0" xfId="188" applyFont="1" applyFill="1" applyBorder="1" applyAlignment="1">
      <alignment horizontal="left" wrapText="1"/>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27" fillId="0" borderId="0" xfId="0" applyFont="1" applyBorder="1" applyAlignment="1">
      <alignment horizontal="center"/>
    </xf>
    <xf numFmtId="0" fontId="27" fillId="0" borderId="11" xfId="0" applyFont="1" applyBorder="1" applyAlignment="1">
      <alignment horizont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24" xfId="0" applyFont="1" applyBorder="1" applyAlignment="1">
      <alignment horizontal="center" vertic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27" fillId="0" borderId="64" xfId="0" applyFont="1" applyBorder="1" applyAlignment="1">
      <alignment horizontal="center"/>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2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526415</xdr:colOff>
      <xdr:row>20</xdr:row>
      <xdr:rowOff>36195</xdr:rowOff>
    </xdr:to>
    <xdr:pic>
      <xdr:nvPicPr>
        <xdr:cNvPr id="6" name="Obraz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12815" cy="3274695"/>
        </a:xfrm>
        <a:prstGeom prst="rect">
          <a:avLst/>
        </a:prstGeom>
        <a:noFill/>
        <a:ln>
          <a:noFill/>
        </a:ln>
      </xdr:spPr>
    </xdr:pic>
    <xdr:clientData/>
  </xdr:twoCellAnchor>
  <xdr:twoCellAnchor editAs="oneCell">
    <xdr:from>
      <xdr:col>9</xdr:col>
      <xdr:colOff>571500</xdr:colOff>
      <xdr:row>0</xdr:row>
      <xdr:rowOff>0</xdr:rowOff>
    </xdr:from>
    <xdr:to>
      <xdr:col>19</xdr:col>
      <xdr:colOff>488315</xdr:colOff>
      <xdr:row>20</xdr:row>
      <xdr:rowOff>38100</xdr:rowOff>
    </xdr:to>
    <xdr:pic>
      <xdr:nvPicPr>
        <xdr:cNvPr id="8" name="Obraz 7"/>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7900" y="0"/>
          <a:ext cx="6012815" cy="3276600"/>
        </a:xfrm>
        <a:prstGeom prst="rect">
          <a:avLst/>
        </a:prstGeom>
        <a:noFill/>
        <a:ln>
          <a:noFill/>
        </a:ln>
      </xdr:spPr>
    </xdr:pic>
    <xdr:clientData/>
  </xdr:twoCellAnchor>
  <xdr:twoCellAnchor editAs="oneCell">
    <xdr:from>
      <xdr:col>0</xdr:col>
      <xdr:colOff>0</xdr:colOff>
      <xdr:row>21</xdr:row>
      <xdr:rowOff>0</xdr:rowOff>
    </xdr:from>
    <xdr:to>
      <xdr:col>9</xdr:col>
      <xdr:colOff>526415</xdr:colOff>
      <xdr:row>41</xdr:row>
      <xdr:rowOff>83185</xdr:rowOff>
    </xdr:to>
    <xdr:pic>
      <xdr:nvPicPr>
        <xdr:cNvPr id="9" name="Obraz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400425"/>
          <a:ext cx="6012815" cy="3293110"/>
        </a:xfrm>
        <a:prstGeom prst="rect">
          <a:avLst/>
        </a:prstGeom>
        <a:noFill/>
        <a:ln>
          <a:noFill/>
        </a:ln>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2" name="Obraz 1"/>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tabSelected="1" zoomScale="130" zoomScaleNormal="130" workbookViewId="0">
      <selection activeCell="M31" sqref="M31"/>
    </sheetView>
  </sheetViews>
  <sheetFormatPr defaultRowHeight="11.25"/>
  <cols>
    <col min="1" max="1" width="4.42578125" style="1171" customWidth="1"/>
    <col min="2" max="2" width="13.7109375" style="1171" customWidth="1"/>
    <col min="3" max="3" width="10.28515625" style="1171" customWidth="1"/>
    <col min="4" max="4" width="10.7109375" style="1171" customWidth="1"/>
    <col min="5" max="6" width="9.140625" style="1171"/>
    <col min="7" max="7" width="12.42578125" style="1171" customWidth="1"/>
    <col min="8" max="16384" width="9.140625" style="1171"/>
  </cols>
  <sheetData>
    <row r="2" spans="1:18" ht="12.75">
      <c r="B2" s="1172" t="s">
        <v>0</v>
      </c>
      <c r="G2" s="1173" t="s">
        <v>484</v>
      </c>
      <c r="I2" s="1174"/>
    </row>
    <row r="3" spans="1:18" ht="12.75">
      <c r="B3" s="1172" t="s">
        <v>448</v>
      </c>
    </row>
    <row r="5" spans="1:18">
      <c r="B5" s="1175" t="s">
        <v>449</v>
      </c>
      <c r="C5" s="1175"/>
      <c r="D5" s="1175"/>
      <c r="E5" s="1175"/>
      <c r="F5" s="1175"/>
    </row>
    <row r="6" spans="1:18">
      <c r="B6" s="1176"/>
      <c r="C6" s="1177"/>
      <c r="D6" s="1178"/>
      <c r="E6" s="1178"/>
      <c r="F6" s="1178"/>
      <c r="G6" s="1178"/>
      <c r="H6" s="1178"/>
      <c r="I6" s="1178"/>
      <c r="J6" s="1178"/>
    </row>
    <row r="7" spans="1:18">
      <c r="B7" s="1176" t="s">
        <v>1</v>
      </c>
      <c r="C7" s="1177"/>
      <c r="D7" s="1178"/>
      <c r="E7" s="1178"/>
      <c r="F7" s="1178"/>
      <c r="G7" s="1178"/>
      <c r="H7" s="1178"/>
      <c r="I7" s="1178"/>
      <c r="J7" s="1178"/>
    </row>
    <row r="8" spans="1:18">
      <c r="B8" s="1176" t="s">
        <v>2</v>
      </c>
      <c r="C8" s="1177"/>
      <c r="D8" s="1178"/>
      <c r="E8" s="1178"/>
      <c r="F8" s="1178"/>
      <c r="G8" s="1178"/>
      <c r="H8" s="1178"/>
      <c r="I8" s="1178"/>
      <c r="J8" s="1178"/>
    </row>
    <row r="9" spans="1:18" ht="23.25">
      <c r="B9" s="1178"/>
      <c r="C9" s="1178"/>
      <c r="D9" s="1178"/>
      <c r="E9" s="1178"/>
      <c r="H9" s="1178"/>
      <c r="I9" s="1178"/>
      <c r="J9" s="1179"/>
    </row>
    <row r="10" spans="1:18" ht="24.75" customHeight="1">
      <c r="B10" s="1180" t="s">
        <v>491</v>
      </c>
      <c r="C10" s="1181"/>
      <c r="D10" s="1182" t="s">
        <v>68</v>
      </c>
      <c r="E10" s="1179"/>
      <c r="F10" s="1179"/>
      <c r="G10" s="1179"/>
      <c r="H10" s="1179"/>
      <c r="I10" s="1179"/>
      <c r="J10" s="1178"/>
    </row>
    <row r="11" spans="1:18">
      <c r="B11" s="1177"/>
      <c r="C11" s="1177"/>
      <c r="E11" s="1178"/>
      <c r="F11" s="1183" t="s">
        <v>254</v>
      </c>
      <c r="G11" s="1178"/>
      <c r="H11" s="1178"/>
      <c r="I11" s="1178"/>
      <c r="J11" s="1178"/>
    </row>
    <row r="12" spans="1:18" ht="15.75">
      <c r="B12" s="1184"/>
      <c r="C12" s="1177"/>
      <c r="D12" s="1178"/>
      <c r="E12" s="1178"/>
      <c r="F12" s="1178"/>
      <c r="G12" s="1185"/>
      <c r="H12" s="1186"/>
      <c r="I12" s="1178"/>
      <c r="J12" s="1178"/>
    </row>
    <row r="13" spans="1:18" ht="15.75">
      <c r="A13" s="1178"/>
      <c r="B13" s="1180" t="s">
        <v>485</v>
      </c>
      <c r="C13" s="1187"/>
      <c r="D13" s="1187"/>
      <c r="E13" s="1187"/>
      <c r="F13" s="1178"/>
      <c r="G13" s="1178"/>
      <c r="H13" s="65"/>
      <c r="I13" s="1178"/>
      <c r="J13" s="1178"/>
    </row>
    <row r="14" spans="1:18" ht="12.75">
      <c r="A14" s="1178"/>
      <c r="B14" s="1178"/>
      <c r="C14" s="1178"/>
      <c r="D14" s="1178"/>
      <c r="E14" s="1178"/>
      <c r="F14" s="1178"/>
      <c r="G14" s="1178"/>
      <c r="H14" s="65"/>
      <c r="I14" s="1178"/>
      <c r="J14" s="1178"/>
    </row>
    <row r="15" spans="1:18" ht="18.75">
      <c r="A15" s="1188"/>
      <c r="B15" s="1189"/>
      <c r="C15" s="1190"/>
      <c r="D15" s="1190"/>
      <c r="E15" s="1191"/>
      <c r="F15" s="1191"/>
      <c r="G15" s="1191"/>
      <c r="H15" s="1191"/>
      <c r="I15" s="1190"/>
      <c r="J15" s="1190"/>
      <c r="K15" s="1190"/>
      <c r="L15" s="1191"/>
      <c r="M15" s="1191"/>
      <c r="N15" s="1191"/>
      <c r="P15" s="1178"/>
      <c r="Q15" s="1178"/>
      <c r="R15" s="1178"/>
    </row>
    <row r="16" spans="1:18" ht="12.75">
      <c r="B16" s="1192"/>
      <c r="C16" s="1192"/>
      <c r="D16" s="1193"/>
      <c r="E16" s="1193"/>
      <c r="F16" s="1193"/>
      <c r="G16" s="1193"/>
      <c r="H16" s="1193"/>
      <c r="I16" s="1193"/>
      <c r="J16" s="1193"/>
      <c r="K16" s="1194"/>
      <c r="L16" s="1194"/>
      <c r="M16" s="1194"/>
      <c r="N16" s="1194"/>
      <c r="O16" s="1194"/>
    </row>
    <row r="17" spans="2:11">
      <c r="B17" s="1176" t="s">
        <v>335</v>
      </c>
      <c r="C17" s="1177"/>
      <c r="D17" s="1178"/>
      <c r="E17" s="1178"/>
      <c r="F17" s="1178"/>
      <c r="G17" s="1178"/>
      <c r="H17" s="1178"/>
      <c r="I17" s="1178"/>
      <c r="J17" s="1178"/>
    </row>
    <row r="18" spans="2:11">
      <c r="B18" s="1178" t="s">
        <v>3</v>
      </c>
      <c r="C18" s="1178"/>
      <c r="D18" s="1178"/>
      <c r="E18" s="1178"/>
      <c r="F18" s="1178"/>
      <c r="G18" s="1178"/>
      <c r="H18" s="1178"/>
      <c r="I18" s="1178"/>
      <c r="J18" s="1178"/>
    </row>
    <row r="19" spans="2:11">
      <c r="B19" s="1178" t="s">
        <v>452</v>
      </c>
      <c r="C19" s="1178"/>
      <c r="D19" s="1178"/>
      <c r="E19" s="1178"/>
      <c r="F19" s="1178"/>
      <c r="G19" s="1178"/>
      <c r="H19" s="1178"/>
      <c r="I19" s="1178"/>
      <c r="J19" s="1178"/>
    </row>
    <row r="20" spans="2:11">
      <c r="B20" s="1178" t="s">
        <v>4</v>
      </c>
      <c r="C20" s="1178"/>
      <c r="D20" s="1178"/>
      <c r="E20" s="1178"/>
      <c r="F20" s="1178"/>
      <c r="G20" s="1178"/>
      <c r="H20" s="1178"/>
      <c r="I20" s="1178"/>
      <c r="J20" s="1178"/>
    </row>
    <row r="21" spans="2:11">
      <c r="B21" s="1178" t="s">
        <v>5</v>
      </c>
      <c r="C21" s="1178"/>
      <c r="D21" s="1178"/>
      <c r="E21" s="1178"/>
      <c r="F21" s="1178"/>
      <c r="G21" s="1178"/>
      <c r="H21" s="1178"/>
      <c r="I21" s="1178"/>
      <c r="J21" s="1178"/>
    </row>
    <row r="22" spans="2:11">
      <c r="B22" s="1178" t="s">
        <v>85</v>
      </c>
      <c r="C22" s="1178"/>
      <c r="D22" s="1178"/>
      <c r="E22" s="1178"/>
      <c r="F22" s="1178"/>
      <c r="G22" s="1178"/>
      <c r="H22" s="1178"/>
      <c r="I22" s="1178"/>
      <c r="J22" s="1178"/>
    </row>
    <row r="23" spans="2:11">
      <c r="B23" s="1178" t="s">
        <v>6</v>
      </c>
      <c r="C23" s="1178"/>
      <c r="D23" s="1178"/>
      <c r="E23" s="1178"/>
      <c r="F23" s="1178"/>
      <c r="G23" s="1178"/>
      <c r="H23" s="1178"/>
      <c r="I23" s="1178"/>
      <c r="J23" s="1178"/>
    </row>
    <row r="24" spans="2:11">
      <c r="B24" s="1178" t="s">
        <v>96</v>
      </c>
      <c r="C24" s="1178"/>
      <c r="D24" s="1178"/>
      <c r="E24" s="1178"/>
      <c r="F24" s="1178"/>
      <c r="G24" s="1178"/>
      <c r="H24" s="1178"/>
      <c r="I24" s="1178"/>
      <c r="J24" s="1178"/>
    </row>
    <row r="25" spans="2:11">
      <c r="B25" s="1178" t="s">
        <v>7</v>
      </c>
      <c r="C25" s="1178"/>
      <c r="D25" s="1178"/>
      <c r="E25" s="1178"/>
      <c r="F25" s="1178"/>
      <c r="G25" s="1178"/>
      <c r="H25" s="1178"/>
      <c r="I25" s="1178"/>
      <c r="J25" s="1178"/>
    </row>
    <row r="26" spans="2:11">
      <c r="C26" s="1178"/>
      <c r="D26" s="1178"/>
      <c r="E26" s="1178"/>
      <c r="F26" s="1178"/>
      <c r="G26" s="1178"/>
      <c r="H26" s="1178"/>
      <c r="I26" s="1178"/>
      <c r="J26" s="1178"/>
    </row>
    <row r="27" spans="2:11" ht="11.25" customHeight="1">
      <c r="B27" s="1195" t="s">
        <v>453</v>
      </c>
      <c r="C27" s="1178"/>
      <c r="D27" s="1178"/>
      <c r="E27" s="1178"/>
      <c r="F27" s="1178"/>
      <c r="G27" s="1178"/>
      <c r="H27" s="1178"/>
      <c r="I27" s="1178"/>
    </row>
    <row r="28" spans="2:11" ht="12.75">
      <c r="B28" s="1195"/>
    </row>
    <row r="29" spans="2:11" ht="12.75">
      <c r="B29" s="1195" t="s">
        <v>329</v>
      </c>
    </row>
    <row r="30" spans="2:11">
      <c r="B30" s="1196"/>
      <c r="C30" s="1197"/>
      <c r="D30" s="1197"/>
      <c r="E30" s="1197"/>
      <c r="F30" s="1197"/>
      <c r="G30" s="1197"/>
      <c r="H30" s="1197"/>
      <c r="I30" s="1197"/>
      <c r="J30" s="1197"/>
      <c r="K30" s="1197"/>
    </row>
    <row r="31" spans="2:11">
      <c r="B31" s="1198"/>
      <c r="C31" s="1197"/>
      <c r="D31" s="1197"/>
      <c r="E31" s="1197"/>
      <c r="F31" s="1197"/>
      <c r="G31" s="1197"/>
      <c r="H31" s="1197"/>
      <c r="I31" s="1197"/>
      <c r="J31" s="1197"/>
      <c r="K31" s="1197"/>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H42"/>
  <sheetViews>
    <sheetView workbookViewId="0">
      <selection activeCell="AE20" sqref="AE20"/>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274" t="s">
        <v>462</v>
      </c>
      <c r="B1" s="1073"/>
      <c r="C1" s="1072"/>
      <c r="D1" s="1072"/>
      <c r="E1" s="1072"/>
      <c r="F1" s="1072"/>
      <c r="G1" s="1072"/>
      <c r="H1" s="1072"/>
      <c r="I1" s="1073"/>
      <c r="J1" s="1072"/>
      <c r="K1" s="1072"/>
      <c r="L1" s="1072"/>
      <c r="M1" s="1072"/>
      <c r="N1" s="1072"/>
      <c r="O1" s="1072"/>
      <c r="P1" s="1073"/>
      <c r="Q1" s="1072"/>
      <c r="R1" s="1072"/>
      <c r="S1" s="1072"/>
      <c r="T1" s="1072"/>
      <c r="U1" s="1072"/>
      <c r="V1" s="1072"/>
      <c r="W1" s="1073"/>
      <c r="X1" s="1072"/>
      <c r="Y1" s="1072"/>
      <c r="Z1" s="1072"/>
      <c r="AA1" s="1072"/>
      <c r="AB1" s="1075"/>
    </row>
    <row r="2" spans="1:34">
      <c r="A2" s="1274" t="s">
        <v>461</v>
      </c>
      <c r="B2" s="1076"/>
      <c r="C2" s="1074"/>
      <c r="D2" s="1074"/>
      <c r="E2" s="1074"/>
      <c r="F2" s="1074"/>
      <c r="G2" s="1074"/>
      <c r="H2" s="1075"/>
      <c r="I2" s="1076"/>
      <c r="J2" s="1074"/>
      <c r="K2" s="1074"/>
      <c r="L2" s="1074"/>
      <c r="M2" s="1074"/>
      <c r="N2" s="1074"/>
      <c r="O2" s="1075"/>
      <c r="P2" s="1076"/>
      <c r="Q2" s="1074"/>
      <c r="R2" s="1074"/>
      <c r="S2" s="1074"/>
      <c r="T2" s="1074"/>
      <c r="U2" s="1074"/>
      <c r="V2" s="1075"/>
      <c r="W2" s="1076"/>
      <c r="X2" s="1074"/>
      <c r="Y2" s="1074"/>
      <c r="Z2" s="1074"/>
      <c r="AA2" s="1074"/>
      <c r="AB2" s="1072"/>
    </row>
    <row r="3" spans="1:34" ht="23.25">
      <c r="A3" s="1072"/>
      <c r="B3" s="1073"/>
      <c r="C3" s="1072"/>
      <c r="D3" s="1072"/>
      <c r="E3" s="1072"/>
      <c r="F3" s="1105"/>
      <c r="G3" s="1104"/>
      <c r="H3" s="1105"/>
      <c r="I3" s="1073"/>
      <c r="J3" s="1072"/>
      <c r="K3" s="1072"/>
      <c r="L3" s="1079" t="s">
        <v>426</v>
      </c>
      <c r="M3" s="1072"/>
      <c r="N3" s="1072"/>
      <c r="O3" s="1072"/>
      <c r="P3" s="1073"/>
      <c r="Q3" s="1072"/>
      <c r="R3" s="1072"/>
      <c r="S3" s="1072"/>
      <c r="T3" s="1072"/>
      <c r="U3" s="1072"/>
      <c r="V3" s="1105"/>
      <c r="W3" s="1104"/>
      <c r="X3" s="1107"/>
      <c r="Y3" s="1108" t="s">
        <v>488</v>
      </c>
      <c r="Z3" s="1107"/>
      <c r="AA3" s="1104"/>
      <c r="AB3" s="1075"/>
      <c r="AC3" s="106"/>
      <c r="AD3" s="106"/>
      <c r="AE3" s="106"/>
      <c r="AF3" s="106"/>
      <c r="AG3" s="106"/>
      <c r="AH3" s="106"/>
    </row>
    <row r="4" spans="1:34" s="1078" customFormat="1" ht="15.75">
      <c r="A4" s="1206" t="s">
        <v>490</v>
      </c>
      <c r="B4" s="1214"/>
      <c r="C4" s="1215"/>
      <c r="D4" s="1215"/>
      <c r="E4" s="1215"/>
      <c r="F4" s="1216"/>
      <c r="G4" s="1217"/>
      <c r="H4" s="1216"/>
      <c r="I4" s="1214"/>
      <c r="J4" s="1215"/>
      <c r="K4" s="1074"/>
      <c r="L4" s="1074"/>
      <c r="M4" s="1074"/>
      <c r="N4" s="1074"/>
      <c r="O4" s="1075"/>
      <c r="P4" s="1076"/>
      <c r="Q4" s="1074"/>
      <c r="R4" s="1074"/>
      <c r="S4" s="1074"/>
      <c r="T4" s="1074"/>
      <c r="U4" s="1074"/>
      <c r="V4" s="1103"/>
      <c r="W4" s="1102"/>
      <c r="X4" s="1106"/>
      <c r="Y4" s="1133" t="s">
        <v>489</v>
      </c>
      <c r="Z4" s="1106"/>
      <c r="AA4" s="1102"/>
      <c r="AB4" s="1075"/>
      <c r="AC4" s="106"/>
      <c r="AD4" s="106"/>
      <c r="AE4" s="106"/>
      <c r="AF4" s="106"/>
      <c r="AG4" s="106"/>
      <c r="AH4" s="106"/>
    </row>
    <row r="5" spans="1:34" ht="13.5" thickBot="1">
      <c r="A5" s="1072"/>
      <c r="B5" s="1073"/>
      <c r="C5" s="1072"/>
      <c r="D5" s="1072"/>
      <c r="E5" s="1072"/>
      <c r="F5" s="1072"/>
      <c r="G5" s="1072"/>
      <c r="H5" s="1072"/>
      <c r="I5" s="1073"/>
      <c r="J5" s="1072"/>
      <c r="K5" s="1072"/>
      <c r="L5" s="1072"/>
      <c r="M5" s="1072"/>
      <c r="N5" s="1072"/>
      <c r="O5" s="1072"/>
      <c r="P5" s="1073"/>
      <c r="Q5" s="1072"/>
      <c r="R5" s="1072"/>
      <c r="S5" s="1072"/>
      <c r="T5" s="1072"/>
      <c r="U5" s="1072"/>
      <c r="V5" s="1105"/>
      <c r="W5" s="1104"/>
      <c r="X5" s="1105"/>
      <c r="Y5" s="1104"/>
      <c r="Z5" s="1105"/>
      <c r="AA5" s="1104"/>
      <c r="AB5" s="1072"/>
      <c r="AC5" s="106"/>
      <c r="AD5" s="106"/>
      <c r="AE5" s="106"/>
      <c r="AF5" s="106"/>
      <c r="AG5" s="106"/>
      <c r="AH5" s="106"/>
    </row>
    <row r="6" spans="1:34" ht="13.5" thickBot="1">
      <c r="A6" s="1154" t="s">
        <v>377</v>
      </c>
      <c r="B6" s="1152"/>
      <c r="C6" s="1430" t="s">
        <v>442</v>
      </c>
      <c r="D6" s="1431"/>
      <c r="E6" s="1431"/>
      <c r="F6" s="1431"/>
      <c r="G6" s="1431"/>
      <c r="H6" s="1432"/>
      <c r="I6" s="1153"/>
      <c r="J6" s="1430" t="s">
        <v>443</v>
      </c>
      <c r="K6" s="1431"/>
      <c r="L6" s="1431"/>
      <c r="M6" s="1431"/>
      <c r="N6" s="1431"/>
      <c r="O6" s="1432"/>
      <c r="P6" s="1153"/>
      <c r="Q6" s="1430" t="s">
        <v>444</v>
      </c>
      <c r="R6" s="1431"/>
      <c r="S6" s="1431"/>
      <c r="T6" s="1431"/>
      <c r="U6" s="1431"/>
      <c r="V6" s="1432"/>
      <c r="W6" s="1153"/>
      <c r="X6" s="1433" t="s">
        <v>445</v>
      </c>
      <c r="Y6" s="1434"/>
      <c r="Z6" s="1434"/>
      <c r="AA6" s="1435"/>
      <c r="AB6" s="1124"/>
      <c r="AC6" s="106"/>
      <c r="AD6" s="106"/>
      <c r="AE6" s="106"/>
      <c r="AF6" s="106"/>
      <c r="AG6" s="106"/>
      <c r="AH6" s="106"/>
    </row>
    <row r="7" spans="1:34">
      <c r="A7" s="1152"/>
      <c r="B7" s="1152"/>
      <c r="C7" s="1436" t="s">
        <v>378</v>
      </c>
      <c r="D7" s="1436" t="s">
        <v>379</v>
      </c>
      <c r="E7" s="1436" t="s">
        <v>380</v>
      </c>
      <c r="F7" s="1436" t="s">
        <v>381</v>
      </c>
      <c r="G7" s="1155" t="s">
        <v>430</v>
      </c>
      <c r="H7" s="1156"/>
      <c r="I7" s="1153"/>
      <c r="J7" s="1438" t="s">
        <v>382</v>
      </c>
      <c r="K7" s="1438" t="s">
        <v>383</v>
      </c>
      <c r="L7" s="1438" t="s">
        <v>384</v>
      </c>
      <c r="M7" s="1438" t="s">
        <v>381</v>
      </c>
      <c r="N7" s="1155" t="s">
        <v>430</v>
      </c>
      <c r="O7" s="1155"/>
      <c r="P7" s="1153"/>
      <c r="Q7" s="1436" t="s">
        <v>378</v>
      </c>
      <c r="R7" s="1436" t="s">
        <v>379</v>
      </c>
      <c r="S7" s="1436" t="s">
        <v>380</v>
      </c>
      <c r="T7" s="1436" t="s">
        <v>381</v>
      </c>
      <c r="U7" s="1155" t="s">
        <v>430</v>
      </c>
      <c r="V7" s="1156"/>
      <c r="W7" s="1153"/>
      <c r="X7" s="1439" t="s">
        <v>385</v>
      </c>
      <c r="Y7" s="1157" t="s">
        <v>386</v>
      </c>
      <c r="Z7" s="1155" t="s">
        <v>430</v>
      </c>
      <c r="AA7" s="1155"/>
      <c r="AB7" s="1124"/>
      <c r="AC7" s="106"/>
      <c r="AD7" s="106"/>
      <c r="AE7" s="106"/>
      <c r="AF7" s="106"/>
      <c r="AG7" s="106"/>
      <c r="AH7" s="106"/>
    </row>
    <row r="8" spans="1:34" ht="13.5" thickBot="1">
      <c r="A8" s="1158" t="s">
        <v>431</v>
      </c>
      <c r="B8" s="1152"/>
      <c r="C8" s="1437"/>
      <c r="D8" s="1437"/>
      <c r="E8" s="1437"/>
      <c r="F8" s="1437"/>
      <c r="G8" s="1159" t="s">
        <v>432</v>
      </c>
      <c r="H8" s="1160" t="s">
        <v>387</v>
      </c>
      <c r="I8" s="1161"/>
      <c r="J8" s="1437"/>
      <c r="K8" s="1437"/>
      <c r="L8" s="1437"/>
      <c r="M8" s="1437"/>
      <c r="N8" s="1159" t="s">
        <v>432</v>
      </c>
      <c r="O8" s="1160" t="s">
        <v>387</v>
      </c>
      <c r="P8" s="1152"/>
      <c r="Q8" s="1437"/>
      <c r="R8" s="1437"/>
      <c r="S8" s="1437"/>
      <c r="T8" s="1437"/>
      <c r="U8" s="1159" t="s">
        <v>432</v>
      </c>
      <c r="V8" s="1160" t="s">
        <v>387</v>
      </c>
      <c r="W8" s="1152"/>
      <c r="X8" s="1440"/>
      <c r="Y8" s="1162" t="s">
        <v>388</v>
      </c>
      <c r="Z8" s="1159" t="s">
        <v>432</v>
      </c>
      <c r="AA8" s="1159" t="s">
        <v>387</v>
      </c>
      <c r="AB8" s="1123"/>
      <c r="AC8" s="106"/>
    </row>
    <row r="9" spans="1:34" ht="13.5" thickBot="1">
      <c r="A9" s="1163" t="s">
        <v>433</v>
      </c>
      <c r="B9" s="1152"/>
      <c r="C9" s="1363">
        <v>360.73</v>
      </c>
      <c r="D9" s="1364">
        <v>351.98399999999998</v>
      </c>
      <c r="E9" s="1365"/>
      <c r="F9" s="1366">
        <v>353.947</v>
      </c>
      <c r="G9" s="1367">
        <v>-4.2749999999999773</v>
      </c>
      <c r="H9" s="1368">
        <v>-1.1933940405670196E-2</v>
      </c>
      <c r="I9" s="1362"/>
      <c r="J9" s="1363">
        <v>310.05399999999997</v>
      </c>
      <c r="K9" s="1364">
        <v>367.52</v>
      </c>
      <c r="L9" s="1365">
        <v>361.86</v>
      </c>
      <c r="M9" s="1366">
        <v>363.49299999999999</v>
      </c>
      <c r="N9" s="1367">
        <v>1.5360000000000014</v>
      </c>
      <c r="O9" s="1368">
        <v>4.2435979964470238E-3</v>
      </c>
      <c r="P9" s="1361"/>
      <c r="Q9" s="1363">
        <v>359.57499999999999</v>
      </c>
      <c r="R9" s="1364">
        <v>360.608</v>
      </c>
      <c r="S9" s="1365"/>
      <c r="T9" s="1366">
        <v>348.42500000000001</v>
      </c>
      <c r="U9" s="1367">
        <v>-0.67500000000001137</v>
      </c>
      <c r="V9" s="1368">
        <v>-1.9335433973074467E-3</v>
      </c>
      <c r="W9" s="1361"/>
      <c r="X9" s="1369">
        <v>354.18430000000001</v>
      </c>
      <c r="Y9" s="1370">
        <v>159.25553057553955</v>
      </c>
      <c r="Z9" s="1367">
        <v>-2.9323999999999728</v>
      </c>
      <c r="AA9" s="1368">
        <v>-8.2113213971790611E-3</v>
      </c>
      <c r="AB9" s="1124"/>
      <c r="AC9" s="106"/>
    </row>
    <row r="10" spans="1:34" ht="3.75" customHeight="1">
      <c r="A10" s="1164"/>
      <c r="B10" s="1152"/>
      <c r="C10" s="1164"/>
      <c r="D10" s="1165"/>
      <c r="E10" s="1165"/>
      <c r="F10" s="1165"/>
      <c r="G10" s="1165"/>
      <c r="H10" s="1233"/>
      <c r="I10" s="1165"/>
      <c r="J10" s="1165"/>
      <c r="K10" s="1165"/>
      <c r="L10" s="1165"/>
      <c r="M10" s="1165"/>
      <c r="N10" s="1165"/>
      <c r="O10" s="1234"/>
      <c r="P10" s="1152"/>
      <c r="Q10" s="1164"/>
      <c r="R10" s="1165"/>
      <c r="S10" s="1165"/>
      <c r="T10" s="1165"/>
      <c r="U10" s="1165"/>
      <c r="V10" s="1233"/>
      <c r="W10" s="1152"/>
      <c r="X10" s="1166"/>
      <c r="Y10" s="1167"/>
      <c r="Z10" s="1164"/>
      <c r="AA10" s="1164"/>
      <c r="AB10" s="1124"/>
      <c r="AC10" s="106"/>
    </row>
    <row r="11" spans="1:34" ht="13.5" thickBot="1">
      <c r="A11" s="1209"/>
      <c r="B11" s="1207"/>
      <c r="C11" s="1211" t="s">
        <v>389</v>
      </c>
      <c r="D11" s="1211" t="s">
        <v>390</v>
      </c>
      <c r="E11" s="1211" t="s">
        <v>391</v>
      </c>
      <c r="F11" s="1211" t="s">
        <v>392</v>
      </c>
      <c r="G11" s="1211"/>
      <c r="H11" s="1235"/>
      <c r="I11" s="1208"/>
      <c r="J11" s="1211" t="s">
        <v>389</v>
      </c>
      <c r="K11" s="1211" t="s">
        <v>390</v>
      </c>
      <c r="L11" s="1211" t="s">
        <v>391</v>
      </c>
      <c r="M11" s="1211" t="s">
        <v>392</v>
      </c>
      <c r="N11" s="1212"/>
      <c r="O11" s="1236"/>
      <c r="P11" s="1208"/>
      <c r="Q11" s="1211" t="s">
        <v>389</v>
      </c>
      <c r="R11" s="1211" t="s">
        <v>390</v>
      </c>
      <c r="S11" s="1211" t="s">
        <v>391</v>
      </c>
      <c r="T11" s="1211" t="s">
        <v>392</v>
      </c>
      <c r="U11" s="1211"/>
      <c r="V11" s="1235"/>
      <c r="W11" s="1207"/>
      <c r="X11" s="1213" t="s">
        <v>385</v>
      </c>
      <c r="Y11" s="1208"/>
      <c r="Z11" s="1210"/>
      <c r="AA11" s="1210"/>
      <c r="AB11" s="1124"/>
      <c r="AC11" s="106"/>
    </row>
    <row r="12" spans="1:34">
      <c r="A12" s="1237" t="s">
        <v>393</v>
      </c>
      <c r="B12" s="1152"/>
      <c r="C12" s="1315">
        <v>338.34399999999999</v>
      </c>
      <c r="D12" s="1316">
        <v>314.46710000000002</v>
      </c>
      <c r="E12" s="1316" t="s">
        <v>458</v>
      </c>
      <c r="F12" s="1317">
        <v>335.26900000000001</v>
      </c>
      <c r="G12" s="1318">
        <v>0</v>
      </c>
      <c r="H12" s="1319">
        <v>0</v>
      </c>
      <c r="I12" s="1320"/>
      <c r="J12" s="1315" t="s">
        <v>458</v>
      </c>
      <c r="K12" s="1316" t="s">
        <v>458</v>
      </c>
      <c r="L12" s="1316" t="s">
        <v>458</v>
      </c>
      <c r="M12" s="1317" t="s">
        <v>458</v>
      </c>
      <c r="N12" s="1318"/>
      <c r="O12" s="1319"/>
      <c r="P12" s="1313"/>
      <c r="Q12" s="1315" t="s">
        <v>458</v>
      </c>
      <c r="R12" s="1316" t="s">
        <v>458</v>
      </c>
      <c r="S12" s="1316" t="s">
        <v>458</v>
      </c>
      <c r="T12" s="1317" t="s">
        <v>458</v>
      </c>
      <c r="U12" s="1318" t="s">
        <v>458</v>
      </c>
      <c r="V12" s="1321" t="s">
        <v>458</v>
      </c>
      <c r="W12" s="1313"/>
      <c r="X12" s="1322">
        <v>335.26900000000001</v>
      </c>
      <c r="Y12" s="1323"/>
      <c r="Z12" s="1324" t="s">
        <v>458</v>
      </c>
      <c r="AA12" s="1321" t="s">
        <v>458</v>
      </c>
      <c r="AB12" s="1123"/>
    </row>
    <row r="13" spans="1:34">
      <c r="A13" s="1238" t="s">
        <v>394</v>
      </c>
      <c r="B13" s="1152"/>
      <c r="C13" s="1325" t="s">
        <v>458</v>
      </c>
      <c r="D13" s="1326" t="s">
        <v>458</v>
      </c>
      <c r="E13" s="1326" t="s">
        <v>458</v>
      </c>
      <c r="F13" s="1327" t="s">
        <v>458</v>
      </c>
      <c r="G13" s="1328"/>
      <c r="H13" s="1329" t="s">
        <v>458</v>
      </c>
      <c r="I13" s="1320"/>
      <c r="J13" s="1325" t="s">
        <v>458</v>
      </c>
      <c r="K13" s="1326" t="s">
        <v>458</v>
      </c>
      <c r="L13" s="1326" t="s">
        <v>458</v>
      </c>
      <c r="M13" s="1327" t="s">
        <v>458</v>
      </c>
      <c r="N13" s="1328" t="s">
        <v>458</v>
      </c>
      <c r="O13" s="1330" t="s">
        <v>458</v>
      </c>
      <c r="P13" s="1313"/>
      <c r="Q13" s="1325" t="s">
        <v>458</v>
      </c>
      <c r="R13" s="1326" t="s">
        <v>458</v>
      </c>
      <c r="S13" s="1326" t="s">
        <v>458</v>
      </c>
      <c r="T13" s="1327" t="s">
        <v>458</v>
      </c>
      <c r="U13" s="1328" t="s">
        <v>458</v>
      </c>
      <c r="V13" s="1330" t="s">
        <v>458</v>
      </c>
      <c r="W13" s="1313"/>
      <c r="X13" s="1331" t="s">
        <v>458</v>
      </c>
      <c r="Y13" s="1314"/>
      <c r="Z13" s="1332" t="s">
        <v>458</v>
      </c>
      <c r="AA13" s="1330" t="s">
        <v>458</v>
      </c>
      <c r="AB13" s="1124"/>
    </row>
    <row r="14" spans="1:34">
      <c r="A14" s="1238" t="s">
        <v>395</v>
      </c>
      <c r="B14" s="1152"/>
      <c r="C14" s="1325">
        <v>308.5718</v>
      </c>
      <c r="D14" s="1326">
        <v>311.86099999999999</v>
      </c>
      <c r="E14" s="1326">
        <v>314.75979999999998</v>
      </c>
      <c r="F14" s="1327">
        <v>311.79500000000002</v>
      </c>
      <c r="G14" s="1328">
        <v>2.4553000000000225</v>
      </c>
      <c r="H14" s="1329">
        <v>7.9372288781556222E-3</v>
      </c>
      <c r="I14" s="1320"/>
      <c r="J14" s="1325" t="s">
        <v>458</v>
      </c>
      <c r="K14" s="1326" t="s">
        <v>458</v>
      </c>
      <c r="L14" s="1326" t="s">
        <v>458</v>
      </c>
      <c r="M14" s="1327" t="s">
        <v>458</v>
      </c>
      <c r="N14" s="1328" t="s">
        <v>458</v>
      </c>
      <c r="O14" s="1330" t="s">
        <v>458</v>
      </c>
      <c r="P14" s="1313"/>
      <c r="Q14" s="1325" t="s">
        <v>458</v>
      </c>
      <c r="R14" s="1326" t="s">
        <v>458</v>
      </c>
      <c r="S14" s="1326" t="s">
        <v>458</v>
      </c>
      <c r="T14" s="1327" t="s">
        <v>458</v>
      </c>
      <c r="U14" s="1328" t="s">
        <v>458</v>
      </c>
      <c r="V14" s="1330">
        <v>-1</v>
      </c>
      <c r="W14" s="1313"/>
      <c r="X14" s="1331">
        <v>311.79500000000002</v>
      </c>
      <c r="Y14" s="1314"/>
      <c r="Z14" s="1332">
        <v>7.741800000000012</v>
      </c>
      <c r="AA14" s="1330">
        <v>2.5461991519905025E-2</v>
      </c>
      <c r="AB14" s="1124"/>
    </row>
    <row r="15" spans="1:34">
      <c r="A15" s="1238" t="s">
        <v>396</v>
      </c>
      <c r="B15" s="1152"/>
      <c r="C15" s="1325" t="s">
        <v>458</v>
      </c>
      <c r="D15" s="1326">
        <v>317.07819999999998</v>
      </c>
      <c r="E15" s="1326">
        <v>307.63279999999997</v>
      </c>
      <c r="F15" s="1327">
        <v>310.76940000000002</v>
      </c>
      <c r="G15" s="1328">
        <v>-0.12419999999997344</v>
      </c>
      <c r="H15" s="1329">
        <v>-3.9949358880331243E-4</v>
      </c>
      <c r="I15" s="1320"/>
      <c r="J15" s="1325" t="s">
        <v>458</v>
      </c>
      <c r="K15" s="1326" t="s">
        <v>458</v>
      </c>
      <c r="L15" s="1326" t="s">
        <v>458</v>
      </c>
      <c r="M15" s="1327" t="s">
        <v>458</v>
      </c>
      <c r="N15" s="1328" t="s">
        <v>458</v>
      </c>
      <c r="O15" s="1330" t="s">
        <v>458</v>
      </c>
      <c r="P15" s="1313"/>
      <c r="Q15" s="1325" t="s">
        <v>458</v>
      </c>
      <c r="R15" s="1326">
        <v>332.20260000000002</v>
      </c>
      <c r="S15" s="1326">
        <v>342.96109999999999</v>
      </c>
      <c r="T15" s="1327">
        <v>340.80919999999998</v>
      </c>
      <c r="U15" s="1328">
        <v>-0.31820000000004711</v>
      </c>
      <c r="V15" s="1330">
        <v>-9.3278933325213753E-4</v>
      </c>
      <c r="W15" s="1313"/>
      <c r="X15" s="1333">
        <v>329.90820000000002</v>
      </c>
      <c r="Y15" s="1313"/>
      <c r="Z15" s="1332">
        <v>-0.24779999999998381</v>
      </c>
      <c r="AA15" s="1330">
        <v>-7.5055428342962749E-4</v>
      </c>
      <c r="AB15" s="1123"/>
    </row>
    <row r="16" spans="1:34">
      <c r="A16" s="1238" t="s">
        <v>397</v>
      </c>
      <c r="B16" s="1152"/>
      <c r="C16" s="1325">
        <v>355.64710000000002</v>
      </c>
      <c r="D16" s="1326">
        <v>364.2131</v>
      </c>
      <c r="E16" s="1326" t="s">
        <v>458</v>
      </c>
      <c r="F16" s="1327">
        <v>359.61829999999998</v>
      </c>
      <c r="G16" s="1328">
        <v>5.3957999999999515</v>
      </c>
      <c r="H16" s="1329">
        <v>1.5232798594103869E-2</v>
      </c>
      <c r="I16" s="1320"/>
      <c r="J16" s="1325" t="s">
        <v>458</v>
      </c>
      <c r="K16" s="1326" t="s">
        <v>458</v>
      </c>
      <c r="L16" s="1326" t="s">
        <v>458</v>
      </c>
      <c r="M16" s="1327" t="s">
        <v>458</v>
      </c>
      <c r="N16" s="1328" t="s">
        <v>458</v>
      </c>
      <c r="O16" s="1330" t="s">
        <v>458</v>
      </c>
      <c r="P16" s="1313"/>
      <c r="Q16" s="1325" t="s">
        <v>458</v>
      </c>
      <c r="R16" s="1326" t="s">
        <v>458</v>
      </c>
      <c r="S16" s="1326" t="s">
        <v>458</v>
      </c>
      <c r="T16" s="1327" t="s">
        <v>458</v>
      </c>
      <c r="U16" s="1328" t="s">
        <v>458</v>
      </c>
      <c r="V16" s="1330" t="s">
        <v>458</v>
      </c>
      <c r="W16" s="1313"/>
      <c r="X16" s="1333">
        <v>359.61829999999998</v>
      </c>
      <c r="Y16" s="1314"/>
      <c r="Z16" s="1332">
        <v>5.3957999999999515</v>
      </c>
      <c r="AA16" s="1330">
        <v>1.5232798594103869E-2</v>
      </c>
      <c r="AB16" s="1124"/>
    </row>
    <row r="17" spans="1:28">
      <c r="A17" s="1238" t="s">
        <v>398</v>
      </c>
      <c r="B17" s="1152"/>
      <c r="C17" s="1325" t="s">
        <v>458</v>
      </c>
      <c r="D17" s="1326" t="s">
        <v>399</v>
      </c>
      <c r="E17" s="1326" t="s">
        <v>458</v>
      </c>
      <c r="F17" s="1327" t="s">
        <v>399</v>
      </c>
      <c r="G17" s="1328" t="s">
        <v>458</v>
      </c>
      <c r="H17" s="1329" t="s">
        <v>458</v>
      </c>
      <c r="I17" s="1320"/>
      <c r="J17" s="1325" t="s">
        <v>458</v>
      </c>
      <c r="K17" s="1326" t="s">
        <v>458</v>
      </c>
      <c r="L17" s="1326" t="s">
        <v>458</v>
      </c>
      <c r="M17" s="1327" t="s">
        <v>458</v>
      </c>
      <c r="N17" s="1328" t="s">
        <v>458</v>
      </c>
      <c r="O17" s="1330" t="s">
        <v>458</v>
      </c>
      <c r="P17" s="1313"/>
      <c r="Q17" s="1325" t="s">
        <v>458</v>
      </c>
      <c r="R17" s="1326" t="s">
        <v>458</v>
      </c>
      <c r="S17" s="1326" t="s">
        <v>458</v>
      </c>
      <c r="T17" s="1327" t="s">
        <v>458</v>
      </c>
      <c r="U17" s="1328" t="s">
        <v>458</v>
      </c>
      <c r="V17" s="1330" t="s">
        <v>458</v>
      </c>
      <c r="W17" s="1313"/>
      <c r="X17" s="1333" t="s">
        <v>399</v>
      </c>
      <c r="Y17" s="1314"/>
      <c r="Z17" s="1332" t="s">
        <v>458</v>
      </c>
      <c r="AA17" s="1330" t="s">
        <v>458</v>
      </c>
      <c r="AB17" s="1124"/>
    </row>
    <row r="18" spans="1:28">
      <c r="A18" s="1238" t="s">
        <v>400</v>
      </c>
      <c r="B18" s="1152"/>
      <c r="C18" s="1334" t="s">
        <v>458</v>
      </c>
      <c r="D18" s="1335" t="s">
        <v>458</v>
      </c>
      <c r="E18" s="1335" t="s">
        <v>458</v>
      </c>
      <c r="F18" s="1336" t="s">
        <v>458</v>
      </c>
      <c r="G18" s="1328"/>
      <c r="H18" s="1329"/>
      <c r="I18" s="1337"/>
      <c r="J18" s="1334">
        <v>357.74990000000003</v>
      </c>
      <c r="K18" s="1335">
        <v>365.24259999999998</v>
      </c>
      <c r="L18" s="1335">
        <v>368.26769999999999</v>
      </c>
      <c r="M18" s="1336">
        <v>365.73340000000002</v>
      </c>
      <c r="N18" s="1328">
        <v>2.0850000000000364</v>
      </c>
      <c r="O18" s="1330">
        <v>5.7335602191568302E-3</v>
      </c>
      <c r="P18" s="1313"/>
      <c r="Q18" s="1334" t="s">
        <v>458</v>
      </c>
      <c r="R18" s="1335" t="s">
        <v>458</v>
      </c>
      <c r="S18" s="1335" t="s">
        <v>458</v>
      </c>
      <c r="T18" s="1336" t="s">
        <v>458</v>
      </c>
      <c r="U18" s="1328" t="s">
        <v>458</v>
      </c>
      <c r="V18" s="1330" t="s">
        <v>458</v>
      </c>
      <c r="W18" s="1313"/>
      <c r="X18" s="1333">
        <v>365.73340000000002</v>
      </c>
      <c r="Y18" s="1323"/>
      <c r="Z18" s="1332">
        <v>2.0850000000000364</v>
      </c>
      <c r="AA18" s="1330">
        <v>5.7335602191568302E-3</v>
      </c>
      <c r="AB18" s="1123"/>
    </row>
    <row r="19" spans="1:28">
      <c r="A19" s="1238" t="s">
        <v>401</v>
      </c>
      <c r="B19" s="1152"/>
      <c r="C19" s="1325" t="s">
        <v>458</v>
      </c>
      <c r="D19" s="1326">
        <v>422.92610000000002</v>
      </c>
      <c r="E19" s="1326">
        <v>419.39170000000001</v>
      </c>
      <c r="F19" s="1327">
        <v>420.82159999999999</v>
      </c>
      <c r="G19" s="1328">
        <v>0</v>
      </c>
      <c r="H19" s="1329">
        <v>0</v>
      </c>
      <c r="I19" s="1320"/>
      <c r="J19" s="1325" t="s">
        <v>458</v>
      </c>
      <c r="K19" s="1326" t="s">
        <v>458</v>
      </c>
      <c r="L19" s="1326" t="s">
        <v>458</v>
      </c>
      <c r="M19" s="1327" t="s">
        <v>458</v>
      </c>
      <c r="N19" s="1328" t="s">
        <v>458</v>
      </c>
      <c r="O19" s="1330" t="s">
        <v>458</v>
      </c>
      <c r="P19" s="1313"/>
      <c r="Q19" s="1325" t="s">
        <v>458</v>
      </c>
      <c r="R19" s="1326">
        <v>479.803</v>
      </c>
      <c r="S19" s="1326" t="s">
        <v>458</v>
      </c>
      <c r="T19" s="1327">
        <v>479.803</v>
      </c>
      <c r="U19" s="1328" t="s">
        <v>458</v>
      </c>
      <c r="V19" s="1330" t="s">
        <v>458</v>
      </c>
      <c r="W19" s="1313"/>
      <c r="X19" s="1333">
        <v>444.84359999999998</v>
      </c>
      <c r="Y19" s="1323"/>
      <c r="Z19" s="1332" t="s">
        <v>458</v>
      </c>
      <c r="AA19" s="1330" t="s">
        <v>458</v>
      </c>
      <c r="AB19" s="1124"/>
    </row>
    <row r="20" spans="1:28">
      <c r="A20" s="1238" t="s">
        <v>402</v>
      </c>
      <c r="B20" s="1152"/>
      <c r="C20" s="1325">
        <v>329.6241</v>
      </c>
      <c r="D20" s="1326">
        <v>332.71409999999997</v>
      </c>
      <c r="E20" s="1326" t="s">
        <v>458</v>
      </c>
      <c r="F20" s="1327">
        <v>330.64210000000003</v>
      </c>
      <c r="G20" s="1328">
        <v>0.34380000000004429</v>
      </c>
      <c r="H20" s="1329">
        <v>1.0408772918300002E-3</v>
      </c>
      <c r="I20" s="1320"/>
      <c r="J20" s="1325" t="s">
        <v>458</v>
      </c>
      <c r="K20" s="1326" t="s">
        <v>458</v>
      </c>
      <c r="L20" s="1326" t="s">
        <v>458</v>
      </c>
      <c r="M20" s="1327" t="s">
        <v>458</v>
      </c>
      <c r="N20" s="1328" t="s">
        <v>458</v>
      </c>
      <c r="O20" s="1330" t="s">
        <v>458</v>
      </c>
      <c r="P20" s="1313"/>
      <c r="Q20" s="1325">
        <v>354.11239999999998</v>
      </c>
      <c r="R20" s="1326">
        <v>362.29180000000002</v>
      </c>
      <c r="S20" s="1326" t="s">
        <v>458</v>
      </c>
      <c r="T20" s="1327">
        <v>357.84269999999998</v>
      </c>
      <c r="U20" s="1328">
        <v>-1.9048999999999978</v>
      </c>
      <c r="V20" s="1330">
        <v>-5.2951013432751548E-3</v>
      </c>
      <c r="W20" s="1313"/>
      <c r="X20" s="1333">
        <v>347.8168</v>
      </c>
      <c r="Y20" s="1323"/>
      <c r="Z20" s="1332">
        <v>-1.0760999999999967</v>
      </c>
      <c r="AA20" s="1330">
        <v>-3.0843275973801987E-3</v>
      </c>
      <c r="AB20" s="1124"/>
    </row>
    <row r="21" spans="1:28">
      <c r="A21" s="1238" t="s">
        <v>403</v>
      </c>
      <c r="B21" s="1152"/>
      <c r="C21" s="1334">
        <v>364.5462</v>
      </c>
      <c r="D21" s="1335">
        <v>358.86919999999998</v>
      </c>
      <c r="E21" s="1335">
        <v>334.05169999999998</v>
      </c>
      <c r="F21" s="1336">
        <v>358.0566</v>
      </c>
      <c r="G21" s="1328">
        <v>-0.33129999999999882</v>
      </c>
      <c r="H21" s="1329">
        <v>-9.2441737011772496E-4</v>
      </c>
      <c r="I21" s="1320"/>
      <c r="J21" s="1334">
        <v>410.91950000000003</v>
      </c>
      <c r="K21" s="1335">
        <v>379</v>
      </c>
      <c r="L21" s="1335">
        <v>330.14859999999999</v>
      </c>
      <c r="M21" s="1336">
        <v>354.04129999999998</v>
      </c>
      <c r="N21" s="1328">
        <v>-0.78280000000000882</v>
      </c>
      <c r="O21" s="1330">
        <v>-2.2061635610434172E-3</v>
      </c>
      <c r="P21" s="1313"/>
      <c r="Q21" s="1334" t="s">
        <v>458</v>
      </c>
      <c r="R21" s="1335" t="s">
        <v>458</v>
      </c>
      <c r="S21" s="1335" t="s">
        <v>458</v>
      </c>
      <c r="T21" s="1336" t="s">
        <v>458</v>
      </c>
      <c r="U21" s="1328" t="s">
        <v>458</v>
      </c>
      <c r="V21" s="1330" t="s">
        <v>458</v>
      </c>
      <c r="W21" s="1313"/>
      <c r="X21" s="1333">
        <v>357.49259999999998</v>
      </c>
      <c r="Y21" s="1314"/>
      <c r="Z21" s="1332">
        <v>-0.39470000000000027</v>
      </c>
      <c r="AA21" s="1330">
        <v>-1.1028611521001208E-3</v>
      </c>
      <c r="AB21" s="1123"/>
    </row>
    <row r="22" spans="1:28">
      <c r="A22" s="1238" t="s">
        <v>404</v>
      </c>
      <c r="B22" s="1152"/>
      <c r="C22" s="1334">
        <v>318.572</v>
      </c>
      <c r="D22" s="1335">
        <v>325.16239999999999</v>
      </c>
      <c r="E22" s="1335" t="s">
        <v>458</v>
      </c>
      <c r="F22" s="1336">
        <v>323.40120000000002</v>
      </c>
      <c r="G22" s="1328">
        <v>2.5054000000000087</v>
      </c>
      <c r="H22" s="1329">
        <v>7.807518826983717E-3</v>
      </c>
      <c r="I22" s="1320"/>
      <c r="J22" s="1334" t="s">
        <v>458</v>
      </c>
      <c r="K22" s="1335" t="s">
        <v>458</v>
      </c>
      <c r="L22" s="1335" t="s">
        <v>458</v>
      </c>
      <c r="M22" s="1336" t="s">
        <v>458</v>
      </c>
      <c r="N22" s="1328" t="s">
        <v>458</v>
      </c>
      <c r="O22" s="1330" t="s">
        <v>458</v>
      </c>
      <c r="P22" s="1313"/>
      <c r="Q22" s="1334" t="s">
        <v>458</v>
      </c>
      <c r="R22" s="1335" t="s">
        <v>458</v>
      </c>
      <c r="S22" s="1335" t="s">
        <v>458</v>
      </c>
      <c r="T22" s="1336" t="s">
        <v>458</v>
      </c>
      <c r="U22" s="1328" t="s">
        <v>458</v>
      </c>
      <c r="V22" s="1330" t="s">
        <v>458</v>
      </c>
      <c r="W22" s="1313"/>
      <c r="X22" s="1333">
        <v>323.40120000000002</v>
      </c>
      <c r="Y22" s="1314"/>
      <c r="Z22" s="1332">
        <v>5.2351000000000454</v>
      </c>
      <c r="AA22" s="1330">
        <v>1.6453984255393683E-2</v>
      </c>
      <c r="AB22" s="1124"/>
    </row>
    <row r="23" spans="1:28">
      <c r="A23" s="1238" t="s">
        <v>405</v>
      </c>
      <c r="B23" s="1152"/>
      <c r="C23" s="1325">
        <v>387.27370000000002</v>
      </c>
      <c r="D23" s="1326">
        <v>374.19630000000001</v>
      </c>
      <c r="E23" s="1326">
        <v>329.90530000000001</v>
      </c>
      <c r="F23" s="1327">
        <v>383.72949999999997</v>
      </c>
      <c r="G23" s="1338">
        <v>-37.23720000000003</v>
      </c>
      <c r="H23" s="1329">
        <v>-8.8456402846115889E-2</v>
      </c>
      <c r="I23" s="1320"/>
      <c r="J23" s="1325" t="s">
        <v>458</v>
      </c>
      <c r="K23" s="1326" t="s">
        <v>458</v>
      </c>
      <c r="L23" s="1326" t="s">
        <v>458</v>
      </c>
      <c r="M23" s="1327" t="s">
        <v>458</v>
      </c>
      <c r="N23" s="1328" t="s">
        <v>458</v>
      </c>
      <c r="O23" s="1330" t="s">
        <v>458</v>
      </c>
      <c r="P23" s="1313"/>
      <c r="Q23" s="1325">
        <v>430.99239999999998</v>
      </c>
      <c r="R23" s="1326">
        <v>390.79989999999998</v>
      </c>
      <c r="S23" s="1326">
        <v>414.37689999999998</v>
      </c>
      <c r="T23" s="1327">
        <v>416.21730000000002</v>
      </c>
      <c r="U23" s="1328">
        <v>5.6899999999999977</v>
      </c>
      <c r="V23" s="1330">
        <v>1.3860223181259901E-2</v>
      </c>
      <c r="W23" s="1313"/>
      <c r="X23" s="1333">
        <v>385.65949999999998</v>
      </c>
      <c r="Y23" s="1314"/>
      <c r="Z23" s="1332">
        <v>-34.687000000000012</v>
      </c>
      <c r="AA23" s="1330">
        <v>-8.2520016224709836E-2</v>
      </c>
      <c r="AB23" s="1124"/>
    </row>
    <row r="24" spans="1:28">
      <c r="A24" s="1238" t="s">
        <v>406</v>
      </c>
      <c r="B24" s="1152"/>
      <c r="C24" s="1325" t="s">
        <v>458</v>
      </c>
      <c r="D24" s="1326" t="s">
        <v>458</v>
      </c>
      <c r="E24" s="1326" t="s">
        <v>458</v>
      </c>
      <c r="F24" s="1327" t="s">
        <v>458</v>
      </c>
      <c r="G24" s="1328">
        <v>0</v>
      </c>
      <c r="H24" s="1329">
        <v>0</v>
      </c>
      <c r="I24" s="1320"/>
      <c r="J24" s="1325" t="s">
        <v>458</v>
      </c>
      <c r="K24" s="1326" t="s">
        <v>458</v>
      </c>
      <c r="L24" s="1326" t="s">
        <v>458</v>
      </c>
      <c r="M24" s="1327" t="s">
        <v>458</v>
      </c>
      <c r="N24" s="1328" t="s">
        <v>458</v>
      </c>
      <c r="O24" s="1330" t="s">
        <v>458</v>
      </c>
      <c r="P24" s="1313"/>
      <c r="Q24" s="1325" t="s">
        <v>458</v>
      </c>
      <c r="R24" s="1326" t="s">
        <v>458</v>
      </c>
      <c r="S24" s="1326" t="s">
        <v>458</v>
      </c>
      <c r="T24" s="1327" t="s">
        <v>458</v>
      </c>
      <c r="U24" s="1328" t="s">
        <v>458</v>
      </c>
      <c r="V24" s="1330" t="s">
        <v>458</v>
      </c>
      <c r="W24" s="1313"/>
      <c r="X24" s="1333" t="s">
        <v>458</v>
      </c>
      <c r="Y24" s="1323"/>
      <c r="Z24" s="1332" t="s">
        <v>458</v>
      </c>
      <c r="AA24" s="1330" t="s">
        <v>458</v>
      </c>
      <c r="AB24" s="1123"/>
    </row>
    <row r="25" spans="1:28">
      <c r="A25" s="1238" t="s">
        <v>407</v>
      </c>
      <c r="B25" s="1152"/>
      <c r="C25" s="1325" t="s">
        <v>458</v>
      </c>
      <c r="D25" s="1326">
        <v>258.87490000000003</v>
      </c>
      <c r="E25" s="1326" t="s">
        <v>458</v>
      </c>
      <c r="F25" s="1327">
        <v>258.87490000000003</v>
      </c>
      <c r="G25" s="1328">
        <v>37.290100000000024</v>
      </c>
      <c r="H25" s="1329">
        <v>0.16828816778046152</v>
      </c>
      <c r="I25" s="1320"/>
      <c r="J25" s="1325" t="s">
        <v>458</v>
      </c>
      <c r="K25" s="1326" t="s">
        <v>458</v>
      </c>
      <c r="L25" s="1326" t="s">
        <v>458</v>
      </c>
      <c r="M25" s="1327" t="s">
        <v>458</v>
      </c>
      <c r="N25" s="1328" t="s">
        <v>458</v>
      </c>
      <c r="O25" s="1330" t="s">
        <v>458</v>
      </c>
      <c r="P25" s="1313"/>
      <c r="Q25" s="1325" t="s">
        <v>458</v>
      </c>
      <c r="R25" s="1326" t="s">
        <v>458</v>
      </c>
      <c r="S25" s="1326" t="s">
        <v>458</v>
      </c>
      <c r="T25" s="1327" t="s">
        <v>458</v>
      </c>
      <c r="U25" s="1328" t="s">
        <v>458</v>
      </c>
      <c r="V25" s="1330" t="s">
        <v>458</v>
      </c>
      <c r="W25" s="1313"/>
      <c r="X25" s="1333">
        <v>258.87490000000003</v>
      </c>
      <c r="Y25" s="1323"/>
      <c r="Z25" s="1332">
        <v>33.196500000000015</v>
      </c>
      <c r="AA25" s="1330">
        <v>0.14709648774539352</v>
      </c>
      <c r="AB25" s="1124"/>
    </row>
    <row r="26" spans="1:28">
      <c r="A26" s="1238" t="s">
        <v>408</v>
      </c>
      <c r="B26" s="1152"/>
      <c r="C26" s="1325" t="s">
        <v>458</v>
      </c>
      <c r="D26" s="1326">
        <v>262.59879999999998</v>
      </c>
      <c r="E26" s="1326">
        <v>267.06599999999997</v>
      </c>
      <c r="F26" s="1327">
        <v>265.9162</v>
      </c>
      <c r="G26" s="1328">
        <v>4.0448000000000093</v>
      </c>
      <c r="H26" s="1329">
        <v>1.5445749325814218E-2</v>
      </c>
      <c r="I26" s="1320"/>
      <c r="J26" s="1325" t="s">
        <v>458</v>
      </c>
      <c r="K26" s="1326" t="s">
        <v>458</v>
      </c>
      <c r="L26" s="1326" t="s">
        <v>458</v>
      </c>
      <c r="M26" s="1327" t="s">
        <v>458</v>
      </c>
      <c r="N26" s="1328" t="s">
        <v>458</v>
      </c>
      <c r="O26" s="1330" t="s">
        <v>458</v>
      </c>
      <c r="P26" s="1313"/>
      <c r="Q26" s="1325" t="s">
        <v>458</v>
      </c>
      <c r="R26" s="1326" t="s">
        <v>458</v>
      </c>
      <c r="S26" s="1326" t="s">
        <v>458</v>
      </c>
      <c r="T26" s="1327" t="s">
        <v>458</v>
      </c>
      <c r="U26" s="1328" t="s">
        <v>458</v>
      </c>
      <c r="V26" s="1330" t="s">
        <v>458</v>
      </c>
      <c r="W26" s="1313"/>
      <c r="X26" s="1333">
        <v>265.9162</v>
      </c>
      <c r="Y26" s="1323"/>
      <c r="Z26" s="1332">
        <v>4.2338000000000306</v>
      </c>
      <c r="AA26" s="1330">
        <v>1.6179154578221722E-2</v>
      </c>
      <c r="AB26" s="1124"/>
    </row>
    <row r="27" spans="1:28">
      <c r="A27" s="1238" t="s">
        <v>409</v>
      </c>
      <c r="B27" s="1152"/>
      <c r="C27" s="1325">
        <v>386.07319999999999</v>
      </c>
      <c r="D27" s="1335">
        <v>361.82080000000002</v>
      </c>
      <c r="E27" s="1335" t="s">
        <v>458</v>
      </c>
      <c r="F27" s="1336">
        <v>379.25779999999997</v>
      </c>
      <c r="G27" s="1328">
        <v>-2.5825000000000387</v>
      </c>
      <c r="H27" s="1329">
        <v>-6.7632986879594403E-3</v>
      </c>
      <c r="I27" s="1320"/>
      <c r="J27" s="1325" t="s">
        <v>458</v>
      </c>
      <c r="K27" s="1335" t="s">
        <v>458</v>
      </c>
      <c r="L27" s="1335" t="s">
        <v>458</v>
      </c>
      <c r="M27" s="1336" t="s">
        <v>458</v>
      </c>
      <c r="N27" s="1328" t="s">
        <v>458</v>
      </c>
      <c r="O27" s="1330" t="s">
        <v>458</v>
      </c>
      <c r="P27" s="1313"/>
      <c r="Q27" s="1325" t="s">
        <v>458</v>
      </c>
      <c r="R27" s="1335" t="s">
        <v>458</v>
      </c>
      <c r="S27" s="1335" t="s">
        <v>458</v>
      </c>
      <c r="T27" s="1336" t="s">
        <v>458</v>
      </c>
      <c r="U27" s="1328" t="s">
        <v>458</v>
      </c>
      <c r="V27" s="1330" t="s">
        <v>458</v>
      </c>
      <c r="W27" s="1313"/>
      <c r="X27" s="1333">
        <v>379.25779999999997</v>
      </c>
      <c r="Y27" s="1323"/>
      <c r="Z27" s="1332">
        <v>-2.5825000000000387</v>
      </c>
      <c r="AA27" s="1330">
        <v>-6.7632986879594403E-3</v>
      </c>
      <c r="AB27" s="1123"/>
    </row>
    <row r="28" spans="1:28">
      <c r="A28" s="1238" t="s">
        <v>410</v>
      </c>
      <c r="B28" s="1152"/>
      <c r="C28" s="1325" t="s">
        <v>458</v>
      </c>
      <c r="D28" s="1335" t="s">
        <v>458</v>
      </c>
      <c r="E28" s="1335" t="s">
        <v>458</v>
      </c>
      <c r="F28" s="1336" t="s">
        <v>458</v>
      </c>
      <c r="G28" s="1328" t="s">
        <v>458</v>
      </c>
      <c r="H28" s="1329" t="s">
        <v>458</v>
      </c>
      <c r="I28" s="1320"/>
      <c r="J28" s="1325" t="s">
        <v>458</v>
      </c>
      <c r="K28" s="1335" t="s">
        <v>458</v>
      </c>
      <c r="L28" s="1335" t="s">
        <v>458</v>
      </c>
      <c r="M28" s="1336" t="s">
        <v>458</v>
      </c>
      <c r="N28" s="1328" t="s">
        <v>458</v>
      </c>
      <c r="O28" s="1330" t="s">
        <v>458</v>
      </c>
      <c r="P28" s="1313"/>
      <c r="Q28" s="1325" t="s">
        <v>458</v>
      </c>
      <c r="R28" s="1335" t="s">
        <v>458</v>
      </c>
      <c r="S28" s="1335" t="s">
        <v>458</v>
      </c>
      <c r="T28" s="1336" t="s">
        <v>458</v>
      </c>
      <c r="U28" s="1328" t="s">
        <v>458</v>
      </c>
      <c r="V28" s="1330" t="s">
        <v>458</v>
      </c>
      <c r="W28" s="1313"/>
      <c r="X28" s="1333" t="s">
        <v>458</v>
      </c>
      <c r="Y28" s="1323"/>
      <c r="Z28" s="1332">
        <v>-203.215</v>
      </c>
      <c r="AA28" s="1330">
        <v>-1</v>
      </c>
      <c r="AB28" s="1124"/>
    </row>
    <row r="29" spans="1:28">
      <c r="A29" s="1238" t="s">
        <v>411</v>
      </c>
      <c r="B29" s="1152"/>
      <c r="C29" s="1325" t="s">
        <v>458</v>
      </c>
      <c r="D29" s="1335" t="s">
        <v>458</v>
      </c>
      <c r="E29" s="1335" t="s">
        <v>458</v>
      </c>
      <c r="F29" s="1336" t="s">
        <v>458</v>
      </c>
      <c r="G29" s="1328">
        <v>0</v>
      </c>
      <c r="H29" s="1329" t="s">
        <v>458</v>
      </c>
      <c r="I29" s="1320"/>
      <c r="J29" s="1325" t="s">
        <v>458</v>
      </c>
      <c r="K29" s="1335" t="s">
        <v>458</v>
      </c>
      <c r="L29" s="1335" t="s">
        <v>458</v>
      </c>
      <c r="M29" s="1336" t="s">
        <v>458</v>
      </c>
      <c r="N29" s="1328" t="s">
        <v>458</v>
      </c>
      <c r="O29" s="1330" t="s">
        <v>458</v>
      </c>
      <c r="P29" s="1313"/>
      <c r="Q29" s="1325" t="s">
        <v>458</v>
      </c>
      <c r="R29" s="1335" t="s">
        <v>458</v>
      </c>
      <c r="S29" s="1335" t="s">
        <v>458</v>
      </c>
      <c r="T29" s="1336" t="s">
        <v>458</v>
      </c>
      <c r="U29" s="1328" t="s">
        <v>458</v>
      </c>
      <c r="V29" s="1330" t="s">
        <v>458</v>
      </c>
      <c r="W29" s="1313"/>
      <c r="X29" s="1333" t="s">
        <v>458</v>
      </c>
      <c r="Y29" s="1323"/>
      <c r="Z29" s="1332" t="s">
        <v>458</v>
      </c>
      <c r="AA29" s="1330" t="s">
        <v>458</v>
      </c>
      <c r="AB29" s="1124"/>
    </row>
    <row r="30" spans="1:28">
      <c r="A30" s="1238" t="s">
        <v>412</v>
      </c>
      <c r="B30" s="1152"/>
      <c r="C30" s="1325" t="s">
        <v>458</v>
      </c>
      <c r="D30" s="1326">
        <v>277.19880000000001</v>
      </c>
      <c r="E30" s="1326">
        <v>286.45049999999998</v>
      </c>
      <c r="F30" s="1327">
        <v>281.44740000000002</v>
      </c>
      <c r="G30" s="1328">
        <v>6.5699999999992542E-2</v>
      </c>
      <c r="H30" s="1329">
        <v>2.3349066410505159E-4</v>
      </c>
      <c r="I30" s="1320"/>
      <c r="J30" s="1325" t="s">
        <v>458</v>
      </c>
      <c r="K30" s="1326" t="s">
        <v>458</v>
      </c>
      <c r="L30" s="1326" t="s">
        <v>458</v>
      </c>
      <c r="M30" s="1327" t="s">
        <v>458</v>
      </c>
      <c r="N30" s="1328" t="s">
        <v>458</v>
      </c>
      <c r="O30" s="1330" t="s">
        <v>458</v>
      </c>
      <c r="P30" s="1313"/>
      <c r="Q30" s="1325" t="s">
        <v>458</v>
      </c>
      <c r="R30" s="1326">
        <v>317.80799999999999</v>
      </c>
      <c r="S30" s="1326">
        <v>260.8014</v>
      </c>
      <c r="T30" s="1327">
        <v>268.7133</v>
      </c>
      <c r="U30" s="1328">
        <v>2.5171000000000276</v>
      </c>
      <c r="V30" s="1330">
        <v>9.4558074082200516E-3</v>
      </c>
      <c r="W30" s="1313"/>
      <c r="X30" s="1333">
        <v>271.66629999999998</v>
      </c>
      <c r="Y30" s="1314"/>
      <c r="Z30" s="1332">
        <v>1.948599999999999</v>
      </c>
      <c r="AA30" s="1330">
        <v>7.2245907480301685E-3</v>
      </c>
      <c r="AB30" s="1123"/>
    </row>
    <row r="31" spans="1:28">
      <c r="A31" s="1238" t="s">
        <v>413</v>
      </c>
      <c r="B31" s="1152"/>
      <c r="C31" s="1325">
        <v>371.70569999999998</v>
      </c>
      <c r="D31" s="1326">
        <v>368.61919999999998</v>
      </c>
      <c r="E31" s="1326" t="s">
        <v>458</v>
      </c>
      <c r="F31" s="1327">
        <v>370.6028</v>
      </c>
      <c r="G31" s="1328">
        <v>-2.633199999999988</v>
      </c>
      <c r="H31" s="1329">
        <v>-7.0550536389843987E-3</v>
      </c>
      <c r="I31" s="1320"/>
      <c r="J31" s="1325" t="s">
        <v>458</v>
      </c>
      <c r="K31" s="1326" t="s">
        <v>458</v>
      </c>
      <c r="L31" s="1326" t="s">
        <v>458</v>
      </c>
      <c r="M31" s="1327" t="s">
        <v>458</v>
      </c>
      <c r="N31" s="1328" t="s">
        <v>458</v>
      </c>
      <c r="O31" s="1330" t="s">
        <v>458</v>
      </c>
      <c r="P31" s="1313"/>
      <c r="Q31" s="1325">
        <v>473.81720000000001</v>
      </c>
      <c r="R31" s="1326">
        <v>465.65809999999999</v>
      </c>
      <c r="S31" s="1326" t="s">
        <v>458</v>
      </c>
      <c r="T31" s="1327">
        <v>472.42079999999999</v>
      </c>
      <c r="U31" s="1328">
        <v>16.846900000000005</v>
      </c>
      <c r="V31" s="1330">
        <v>3.6979510898231815E-2</v>
      </c>
      <c r="W31" s="1313"/>
      <c r="X31" s="1333">
        <v>370.60289999999998</v>
      </c>
      <c r="Y31" s="1314"/>
      <c r="Z31" s="1332">
        <v>-2.6332000000000448</v>
      </c>
      <c r="AA31" s="1330">
        <v>-7.0550517487457665E-3</v>
      </c>
      <c r="AB31" s="1124"/>
    </row>
    <row r="32" spans="1:28">
      <c r="A32" s="1238" t="s">
        <v>414</v>
      </c>
      <c r="B32" s="1152"/>
      <c r="C32" s="1325" t="s">
        <v>458</v>
      </c>
      <c r="D32" s="1326">
        <v>302.93270000000001</v>
      </c>
      <c r="E32" s="1326">
        <v>309.66019999999997</v>
      </c>
      <c r="F32" s="1327">
        <v>307.21800000000002</v>
      </c>
      <c r="G32" s="1328">
        <v>1.0082000000000448</v>
      </c>
      <c r="H32" s="1329">
        <v>3.2925138254884523E-3</v>
      </c>
      <c r="I32" s="1320"/>
      <c r="J32" s="1325" t="s">
        <v>458</v>
      </c>
      <c r="K32" s="1326" t="s">
        <v>458</v>
      </c>
      <c r="L32" s="1326" t="s">
        <v>458</v>
      </c>
      <c r="M32" s="1327" t="s">
        <v>458</v>
      </c>
      <c r="N32" s="1328" t="s">
        <v>458</v>
      </c>
      <c r="O32" s="1330" t="s">
        <v>458</v>
      </c>
      <c r="P32" s="1313"/>
      <c r="Q32" s="1325" t="s">
        <v>458</v>
      </c>
      <c r="R32" s="1326" t="s">
        <v>458</v>
      </c>
      <c r="S32" s="1326">
        <v>259.08170000000001</v>
      </c>
      <c r="T32" s="1327">
        <v>259.08170000000001</v>
      </c>
      <c r="U32" s="1328">
        <v>0.85030000000000427</v>
      </c>
      <c r="V32" s="1330">
        <v>3.2927831394633511E-3</v>
      </c>
      <c r="W32" s="1313"/>
      <c r="X32" s="1333">
        <v>306.90989999999999</v>
      </c>
      <c r="Y32" s="1314"/>
      <c r="Z32" s="1332">
        <v>1.0072000000000116</v>
      </c>
      <c r="AA32" s="1330">
        <v>3.2925502128617889E-3</v>
      </c>
      <c r="AB32" s="1124"/>
    </row>
    <row r="33" spans="1:28">
      <c r="A33" s="1238" t="s">
        <v>415</v>
      </c>
      <c r="B33" s="1152"/>
      <c r="C33" s="1325">
        <v>350.3066</v>
      </c>
      <c r="D33" s="1326">
        <v>360.10930000000002</v>
      </c>
      <c r="E33" s="1326" t="s">
        <v>458</v>
      </c>
      <c r="F33" s="1327">
        <v>354.89519999999999</v>
      </c>
      <c r="G33" s="1328">
        <v>0.205600000000004</v>
      </c>
      <c r="H33" s="1329">
        <v>5.7966176623169829E-4</v>
      </c>
      <c r="I33" s="1320"/>
      <c r="J33" s="1325" t="s">
        <v>458</v>
      </c>
      <c r="K33" s="1326" t="s">
        <v>458</v>
      </c>
      <c r="L33" s="1326" t="s">
        <v>458</v>
      </c>
      <c r="M33" s="1327" t="s">
        <v>458</v>
      </c>
      <c r="N33" s="1328" t="s">
        <v>458</v>
      </c>
      <c r="O33" s="1330" t="s">
        <v>458</v>
      </c>
      <c r="P33" s="1313"/>
      <c r="Q33" s="1325">
        <v>349.77179999999998</v>
      </c>
      <c r="R33" s="1326">
        <v>348.45839999999998</v>
      </c>
      <c r="S33" s="1326" t="s">
        <v>458</v>
      </c>
      <c r="T33" s="1327">
        <v>348.64400000000001</v>
      </c>
      <c r="U33" s="1328">
        <v>-0.77699999999998681</v>
      </c>
      <c r="V33" s="1330">
        <v>-2.2236785997407083E-3</v>
      </c>
      <c r="W33" s="1313"/>
      <c r="X33" s="1333">
        <v>352.1053</v>
      </c>
      <c r="Y33" s="1314"/>
      <c r="Z33" s="1332">
        <v>-0.23289999999997235</v>
      </c>
      <c r="AA33" s="1330">
        <v>-6.6101262934292748E-4</v>
      </c>
      <c r="AB33" s="1123"/>
    </row>
    <row r="34" spans="1:28">
      <c r="A34" s="1238" t="s">
        <v>416</v>
      </c>
      <c r="B34" s="1152"/>
      <c r="C34" s="1325">
        <v>310.20510000000002</v>
      </c>
      <c r="D34" s="1326">
        <v>312.34269999999998</v>
      </c>
      <c r="E34" s="1326">
        <v>297.1961</v>
      </c>
      <c r="F34" s="1327">
        <v>300.73059999999998</v>
      </c>
      <c r="G34" s="1328">
        <v>-6.697400000000016</v>
      </c>
      <c r="H34" s="1329">
        <v>-2.1785263541382105E-2</v>
      </c>
      <c r="I34" s="1320"/>
      <c r="J34" s="1325" t="s">
        <v>458</v>
      </c>
      <c r="K34" s="1326" t="s">
        <v>458</v>
      </c>
      <c r="L34" s="1326" t="s">
        <v>458</v>
      </c>
      <c r="M34" s="1327" t="s">
        <v>458</v>
      </c>
      <c r="N34" s="1328" t="s">
        <v>458</v>
      </c>
      <c r="O34" s="1330" t="s">
        <v>458</v>
      </c>
      <c r="P34" s="1313"/>
      <c r="Q34" s="1325">
        <v>286.88189999999997</v>
      </c>
      <c r="R34" s="1326">
        <v>300.22000000000003</v>
      </c>
      <c r="S34" s="1326">
        <v>273.42360000000002</v>
      </c>
      <c r="T34" s="1327">
        <v>277.24619999999999</v>
      </c>
      <c r="U34" s="1328">
        <v>-21.013599999999997</v>
      </c>
      <c r="V34" s="1330">
        <v>-7.0454013581448094E-2</v>
      </c>
      <c r="W34" s="1313"/>
      <c r="X34" s="1333">
        <v>285.08150000000001</v>
      </c>
      <c r="Y34" s="1314"/>
      <c r="Z34" s="1332">
        <v>-16.237199999999973</v>
      </c>
      <c r="AA34" s="1330">
        <v>-5.3887130138288719E-2</v>
      </c>
      <c r="AB34" s="1124"/>
    </row>
    <row r="35" spans="1:28">
      <c r="A35" s="1238" t="s">
        <v>417</v>
      </c>
      <c r="B35" s="1152"/>
      <c r="C35" s="1325">
        <v>301.46890000000002</v>
      </c>
      <c r="D35" s="1326">
        <v>307.68459999999999</v>
      </c>
      <c r="E35" s="1326">
        <v>298.68200000000002</v>
      </c>
      <c r="F35" s="1327">
        <v>304.58440000000002</v>
      </c>
      <c r="G35" s="1328">
        <v>0.529200000000003</v>
      </c>
      <c r="H35" s="1329">
        <v>1.7404734403489996E-3</v>
      </c>
      <c r="I35" s="1320"/>
      <c r="J35" s="1325" t="s">
        <v>458</v>
      </c>
      <c r="K35" s="1326" t="s">
        <v>458</v>
      </c>
      <c r="L35" s="1326" t="s">
        <v>458</v>
      </c>
      <c r="M35" s="1327" t="s">
        <v>458</v>
      </c>
      <c r="N35" s="1328" t="s">
        <v>458</v>
      </c>
      <c r="O35" s="1330" t="s">
        <v>458</v>
      </c>
      <c r="P35" s="1313"/>
      <c r="Q35" s="1325" t="s">
        <v>458</v>
      </c>
      <c r="R35" s="1326">
        <v>449.57639999999998</v>
      </c>
      <c r="S35" s="1326" t="s">
        <v>458</v>
      </c>
      <c r="T35" s="1327">
        <v>449.57639999999998</v>
      </c>
      <c r="U35" s="1328" t="s">
        <v>458</v>
      </c>
      <c r="V35" s="1330" t="s">
        <v>458</v>
      </c>
      <c r="W35" s="1313"/>
      <c r="X35" s="1333">
        <v>314.24110000000002</v>
      </c>
      <c r="Y35" s="1314"/>
      <c r="Z35" s="1332">
        <v>10.185900000000004</v>
      </c>
      <c r="AA35" s="1330">
        <v>3.3500167074925979E-2</v>
      </c>
      <c r="AB35" s="1124"/>
    </row>
    <row r="36" spans="1:28">
      <c r="A36" s="1238" t="s">
        <v>418</v>
      </c>
      <c r="B36" s="1152"/>
      <c r="C36" s="1325" t="s">
        <v>458</v>
      </c>
      <c r="D36" s="1326">
        <v>340.90190000000001</v>
      </c>
      <c r="E36" s="1326">
        <v>322.79930000000002</v>
      </c>
      <c r="F36" s="1327">
        <v>329.90460000000002</v>
      </c>
      <c r="G36" s="1328">
        <v>5.7547999999999888</v>
      </c>
      <c r="H36" s="1329">
        <v>1.7753520131741585E-2</v>
      </c>
      <c r="I36" s="1320"/>
      <c r="J36" s="1325" t="s">
        <v>458</v>
      </c>
      <c r="K36" s="1326" t="s">
        <v>458</v>
      </c>
      <c r="L36" s="1326" t="s">
        <v>458</v>
      </c>
      <c r="M36" s="1327" t="s">
        <v>458</v>
      </c>
      <c r="N36" s="1328" t="s">
        <v>458</v>
      </c>
      <c r="O36" s="1330" t="s">
        <v>458</v>
      </c>
      <c r="P36" s="1313"/>
      <c r="Q36" s="1325" t="s">
        <v>458</v>
      </c>
      <c r="R36" s="1326" t="s">
        <v>399</v>
      </c>
      <c r="S36" s="1326" t="s">
        <v>399</v>
      </c>
      <c r="T36" s="1327" t="s">
        <v>399</v>
      </c>
      <c r="U36" s="1328" t="s">
        <v>458</v>
      </c>
      <c r="V36" s="1330" t="s">
        <v>458</v>
      </c>
      <c r="W36" s="1313"/>
      <c r="X36" s="1333" t="s">
        <v>399</v>
      </c>
      <c r="Y36" s="1314"/>
      <c r="Z36" s="1332" t="s">
        <v>458</v>
      </c>
      <c r="AA36" s="1330" t="s">
        <v>458</v>
      </c>
      <c r="AB36" s="1123"/>
    </row>
    <row r="37" spans="1:28">
      <c r="A37" s="1238" t="s">
        <v>419</v>
      </c>
      <c r="B37" s="1152"/>
      <c r="C37" s="1325" t="s">
        <v>458</v>
      </c>
      <c r="D37" s="1326">
        <v>381.91629999999998</v>
      </c>
      <c r="E37" s="1326">
        <v>365.5403</v>
      </c>
      <c r="F37" s="1327">
        <v>368.10219999999998</v>
      </c>
      <c r="G37" s="1328">
        <v>-1.7112000000000194</v>
      </c>
      <c r="H37" s="1329">
        <v>-4.6271984736085958E-3</v>
      </c>
      <c r="I37" s="1320"/>
      <c r="J37" s="1325" t="s">
        <v>458</v>
      </c>
      <c r="K37" s="1326" t="s">
        <v>458</v>
      </c>
      <c r="L37" s="1326" t="s">
        <v>458</v>
      </c>
      <c r="M37" s="1327" t="s">
        <v>458</v>
      </c>
      <c r="N37" s="1328" t="s">
        <v>458</v>
      </c>
      <c r="O37" s="1330" t="s">
        <v>458</v>
      </c>
      <c r="P37" s="1313"/>
      <c r="Q37" s="1325" t="s">
        <v>458</v>
      </c>
      <c r="R37" s="1326" t="s">
        <v>458</v>
      </c>
      <c r="S37" s="1326" t="s">
        <v>458</v>
      </c>
      <c r="T37" s="1327" t="s">
        <v>458</v>
      </c>
      <c r="U37" s="1328" t="s">
        <v>458</v>
      </c>
      <c r="V37" s="1330" t="s">
        <v>458</v>
      </c>
      <c r="W37" s="1313"/>
      <c r="X37" s="1333">
        <v>368.10219999999998</v>
      </c>
      <c r="Y37" s="1314"/>
      <c r="Z37" s="1332">
        <v>-1.7112000000000194</v>
      </c>
      <c r="AA37" s="1330">
        <v>-4.6271984736085958E-3</v>
      </c>
      <c r="AB37" s="1124"/>
    </row>
    <row r="38" spans="1:28">
      <c r="A38" s="1238" t="s">
        <v>420</v>
      </c>
      <c r="B38" s="1152"/>
      <c r="C38" s="1325" t="s">
        <v>458</v>
      </c>
      <c r="D38" s="1326">
        <v>431.0711</v>
      </c>
      <c r="E38" s="1326">
        <v>444.30130000000003</v>
      </c>
      <c r="F38" s="1327">
        <v>439.02449999999999</v>
      </c>
      <c r="G38" s="1328">
        <v>-6.9723999999999933</v>
      </c>
      <c r="H38" s="1329">
        <v>-1.5633292518400843E-2</v>
      </c>
      <c r="I38" s="1320"/>
      <c r="J38" s="1325" t="s">
        <v>458</v>
      </c>
      <c r="K38" s="1326" t="s">
        <v>458</v>
      </c>
      <c r="L38" s="1326" t="s">
        <v>458</v>
      </c>
      <c r="M38" s="1327" t="s">
        <v>458</v>
      </c>
      <c r="N38" s="1328" t="s">
        <v>458</v>
      </c>
      <c r="O38" s="1330" t="s">
        <v>458</v>
      </c>
      <c r="P38" s="1313"/>
      <c r="Q38" s="1325" t="s">
        <v>458</v>
      </c>
      <c r="R38" s="1326">
        <v>411.82619999999997</v>
      </c>
      <c r="S38" s="1326" t="s">
        <v>458</v>
      </c>
      <c r="T38" s="1327">
        <v>411.82619999999997</v>
      </c>
      <c r="U38" s="1328">
        <v>-34.874500000000012</v>
      </c>
      <c r="V38" s="1330">
        <v>-7.8071290239751123E-2</v>
      </c>
      <c r="W38" s="1313"/>
      <c r="X38" s="1333">
        <v>437.36959999999999</v>
      </c>
      <c r="Y38" s="1314"/>
      <c r="Z38" s="1332">
        <v>-8.6700999999999908</v>
      </c>
      <c r="AA38" s="1330">
        <v>-1.9437955859086031E-2</v>
      </c>
      <c r="AB38" s="1072"/>
    </row>
    <row r="39" spans="1:28">
      <c r="A39" s="1239" t="s">
        <v>421</v>
      </c>
      <c r="B39" s="1152"/>
      <c r="C39" s="1339">
        <v>400.33159999999998</v>
      </c>
      <c r="D39" s="1340">
        <v>412.90429999999998</v>
      </c>
      <c r="E39" s="1341">
        <v>402.40519999999998</v>
      </c>
      <c r="F39" s="1340">
        <v>405.33109999999999</v>
      </c>
      <c r="G39" s="1342">
        <v>2.2115999999999758</v>
      </c>
      <c r="H39" s="1343">
        <v>5.4862143855605172E-3</v>
      </c>
      <c r="I39" s="1337"/>
      <c r="J39" s="1339">
        <v>416.04129999999998</v>
      </c>
      <c r="K39" s="1341">
        <v>433.12490000000003</v>
      </c>
      <c r="L39" s="1341">
        <v>435.48509999999999</v>
      </c>
      <c r="M39" s="1340">
        <v>430.81790000000001</v>
      </c>
      <c r="N39" s="1342">
        <v>1.6749000000000365</v>
      </c>
      <c r="O39" s="1344">
        <v>3.9028948392494378E-3</v>
      </c>
      <c r="P39" s="1313"/>
      <c r="Q39" s="1339" t="s">
        <v>458</v>
      </c>
      <c r="R39" s="1340" t="s">
        <v>458</v>
      </c>
      <c r="S39" s="1341">
        <v>393.94409999999999</v>
      </c>
      <c r="T39" s="1340">
        <v>393.94409999999999</v>
      </c>
      <c r="U39" s="1342"/>
      <c r="V39" s="1344"/>
      <c r="W39" s="1313"/>
      <c r="X39" s="1345">
        <v>429.9581</v>
      </c>
      <c r="Y39" s="1314"/>
      <c r="Z39" s="1346">
        <v>1.9621999999999957</v>
      </c>
      <c r="AA39" s="1344">
        <v>4.5846233573731965E-3</v>
      </c>
      <c r="AB39" s="106"/>
    </row>
    <row r="40" spans="1:28" ht="13.5" thickBot="1">
      <c r="A40" s="1240" t="s">
        <v>422</v>
      </c>
      <c r="B40" s="1152"/>
      <c r="C40" s="1347">
        <v>385.29090000000002</v>
      </c>
      <c r="D40" s="1348">
        <v>399.46870000000001</v>
      </c>
      <c r="E40" s="1348">
        <v>400.65629999999999</v>
      </c>
      <c r="F40" s="1348">
        <v>396.23599999999999</v>
      </c>
      <c r="G40" s="1349">
        <v>1.8397999999999683</v>
      </c>
      <c r="H40" s="1350">
        <v>4.6648522475620791E-3</v>
      </c>
      <c r="I40" s="1337"/>
      <c r="J40" s="1347">
        <v>402.9545</v>
      </c>
      <c r="K40" s="1348">
        <v>418.12040000000002</v>
      </c>
      <c r="L40" s="1348">
        <v>432.2319</v>
      </c>
      <c r="M40" s="1348">
        <v>421.029</v>
      </c>
      <c r="N40" s="1349">
        <v>3.4463999999999828</v>
      </c>
      <c r="O40" s="1351">
        <v>8.2532174472786934E-3</v>
      </c>
      <c r="P40" s="1313"/>
      <c r="Q40" s="1347" t="s">
        <v>458</v>
      </c>
      <c r="R40" s="1348" t="s">
        <v>458</v>
      </c>
      <c r="S40" s="1348" t="s">
        <v>458</v>
      </c>
      <c r="T40" s="1348" t="s">
        <v>458</v>
      </c>
      <c r="U40" s="1349" t="s">
        <v>458</v>
      </c>
      <c r="V40" s="1351" t="s">
        <v>458</v>
      </c>
      <c r="W40" s="1313"/>
      <c r="X40" s="1352">
        <v>420.0222</v>
      </c>
      <c r="Y40" s="1314"/>
      <c r="Z40" s="1353">
        <v>3.3811999999999784</v>
      </c>
      <c r="AA40" s="1351">
        <v>8.1153799074022981E-3</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K7:K8"/>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topLeftCell="A4" workbookViewId="0">
      <selection activeCell="N25" sqref="N25"/>
    </sheetView>
  </sheetViews>
  <sheetFormatPr defaultRowHeight="12.75"/>
  <cols>
    <col min="1" max="1" width="18.85546875" style="1132" customWidth="1"/>
    <col min="2" max="2" width="14.28515625" style="1132" customWidth="1"/>
    <col min="3" max="3" width="13.7109375" style="1132" customWidth="1"/>
    <col min="4" max="4" width="15" style="1132" customWidth="1"/>
    <col min="5" max="5" width="14.28515625" style="1132" customWidth="1"/>
    <col min="6" max="6" width="17.5703125" style="1132" customWidth="1"/>
    <col min="7" max="7" width="9.140625" style="1132"/>
    <col min="8" max="8" width="18.85546875" style="1132" bestFit="1" customWidth="1"/>
    <col min="9" max="9" width="12.5703125" style="1132" customWidth="1"/>
    <col min="10" max="251" width="9.140625" style="1132"/>
    <col min="252" max="252" width="4.42578125" style="1132" customWidth="1"/>
    <col min="253" max="253" width="20.85546875" style="1132" customWidth="1"/>
    <col min="254" max="255" width="12" style="1132" customWidth="1"/>
    <col min="256" max="256" width="14.5703125" style="1132" customWidth="1"/>
    <col min="257" max="257" width="12.42578125" style="1132" customWidth="1"/>
    <col min="258" max="258" width="19.7109375" style="1132" customWidth="1"/>
    <col min="259" max="259" width="9.140625" style="1132"/>
    <col min="260" max="260" width="16.85546875" style="1132" customWidth="1"/>
    <col min="261" max="261" width="12.5703125" style="1132" customWidth="1"/>
    <col min="262" max="262" width="11.7109375" style="1132" customWidth="1"/>
    <col min="263" max="263" width="12.28515625" style="1132" customWidth="1"/>
    <col min="264" max="507" width="9.140625" style="1132"/>
    <col min="508" max="508" width="4.42578125" style="1132" customWidth="1"/>
    <col min="509" max="509" width="20.85546875" style="1132" customWidth="1"/>
    <col min="510" max="511" width="12" style="1132" customWidth="1"/>
    <col min="512" max="512" width="14.5703125" style="1132" customWidth="1"/>
    <col min="513" max="513" width="12.42578125" style="1132" customWidth="1"/>
    <col min="514" max="514" width="19.7109375" style="1132" customWidth="1"/>
    <col min="515" max="515" width="9.140625" style="1132"/>
    <col min="516" max="516" width="16.85546875" style="1132" customWidth="1"/>
    <col min="517" max="517" width="12.5703125" style="1132" customWidth="1"/>
    <col min="518" max="518" width="11.7109375" style="1132" customWidth="1"/>
    <col min="519" max="519" width="12.28515625" style="1132" customWidth="1"/>
    <col min="520" max="763" width="9.140625" style="1132"/>
    <col min="764" max="764" width="4.42578125" style="1132" customWidth="1"/>
    <col min="765" max="765" width="20.85546875" style="1132" customWidth="1"/>
    <col min="766" max="767" width="12" style="1132" customWidth="1"/>
    <col min="768" max="768" width="14.5703125" style="1132" customWidth="1"/>
    <col min="769" max="769" width="12.42578125" style="1132" customWidth="1"/>
    <col min="770" max="770" width="19.7109375" style="1132" customWidth="1"/>
    <col min="771" max="771" width="9.140625" style="1132"/>
    <col min="772" max="772" width="16.85546875" style="1132" customWidth="1"/>
    <col min="773" max="773" width="12.5703125" style="1132" customWidth="1"/>
    <col min="774" max="774" width="11.7109375" style="1132" customWidth="1"/>
    <col min="775" max="775" width="12.28515625" style="1132" customWidth="1"/>
    <col min="776" max="1019" width="9.140625" style="1132"/>
    <col min="1020" max="1020" width="4.42578125" style="1132" customWidth="1"/>
    <col min="1021" max="1021" width="20.85546875" style="1132" customWidth="1"/>
    <col min="1022" max="1023" width="12" style="1132" customWidth="1"/>
    <col min="1024" max="1024" width="14.5703125" style="1132" customWidth="1"/>
    <col min="1025" max="1025" width="12.42578125" style="1132" customWidth="1"/>
    <col min="1026" max="1026" width="19.7109375" style="1132" customWidth="1"/>
    <col min="1027" max="1027" width="9.140625" style="1132"/>
    <col min="1028" max="1028" width="16.85546875" style="1132" customWidth="1"/>
    <col min="1029" max="1029" width="12.5703125" style="1132" customWidth="1"/>
    <col min="1030" max="1030" width="11.7109375" style="1132" customWidth="1"/>
    <col min="1031" max="1031" width="12.28515625" style="1132" customWidth="1"/>
    <col min="1032" max="1275" width="9.140625" style="1132"/>
    <col min="1276" max="1276" width="4.42578125" style="1132" customWidth="1"/>
    <col min="1277" max="1277" width="20.85546875" style="1132" customWidth="1"/>
    <col min="1278" max="1279" width="12" style="1132" customWidth="1"/>
    <col min="1280" max="1280" width="14.5703125" style="1132" customWidth="1"/>
    <col min="1281" max="1281" width="12.42578125" style="1132" customWidth="1"/>
    <col min="1282" max="1282" width="19.7109375" style="1132" customWidth="1"/>
    <col min="1283" max="1283" width="9.140625" style="1132"/>
    <col min="1284" max="1284" width="16.85546875" style="1132" customWidth="1"/>
    <col min="1285" max="1285" width="12.5703125" style="1132" customWidth="1"/>
    <col min="1286" max="1286" width="11.7109375" style="1132" customWidth="1"/>
    <col min="1287" max="1287" width="12.28515625" style="1132" customWidth="1"/>
    <col min="1288" max="1531" width="9.140625" style="1132"/>
    <col min="1532" max="1532" width="4.42578125" style="1132" customWidth="1"/>
    <col min="1533" max="1533" width="20.85546875" style="1132" customWidth="1"/>
    <col min="1534" max="1535" width="12" style="1132" customWidth="1"/>
    <col min="1536" max="1536" width="14.5703125" style="1132" customWidth="1"/>
    <col min="1537" max="1537" width="12.42578125" style="1132" customWidth="1"/>
    <col min="1538" max="1538" width="19.7109375" style="1132" customWidth="1"/>
    <col min="1539" max="1539" width="9.140625" style="1132"/>
    <col min="1540" max="1540" width="16.85546875" style="1132" customWidth="1"/>
    <col min="1541" max="1541" width="12.5703125" style="1132" customWidth="1"/>
    <col min="1542" max="1542" width="11.7109375" style="1132" customWidth="1"/>
    <col min="1543" max="1543" width="12.28515625" style="1132" customWidth="1"/>
    <col min="1544" max="1787" width="9.140625" style="1132"/>
    <col min="1788" max="1788" width="4.42578125" style="1132" customWidth="1"/>
    <col min="1789" max="1789" width="20.85546875" style="1132" customWidth="1"/>
    <col min="1790" max="1791" width="12" style="1132" customWidth="1"/>
    <col min="1792" max="1792" width="14.5703125" style="1132" customWidth="1"/>
    <col min="1793" max="1793" width="12.42578125" style="1132" customWidth="1"/>
    <col min="1794" max="1794" width="19.7109375" style="1132" customWidth="1"/>
    <col min="1795" max="1795" width="9.140625" style="1132"/>
    <col min="1796" max="1796" width="16.85546875" style="1132" customWidth="1"/>
    <col min="1797" max="1797" width="12.5703125" style="1132" customWidth="1"/>
    <col min="1798" max="1798" width="11.7109375" style="1132" customWidth="1"/>
    <col min="1799" max="1799" width="12.28515625" style="1132" customWidth="1"/>
    <col min="1800" max="2043" width="9.140625" style="1132"/>
    <col min="2044" max="2044" width="4.42578125" style="1132" customWidth="1"/>
    <col min="2045" max="2045" width="20.85546875" style="1132" customWidth="1"/>
    <col min="2046" max="2047" width="12" style="1132" customWidth="1"/>
    <col min="2048" max="2048" width="14.5703125" style="1132" customWidth="1"/>
    <col min="2049" max="2049" width="12.42578125" style="1132" customWidth="1"/>
    <col min="2050" max="2050" width="19.7109375" style="1132" customWidth="1"/>
    <col min="2051" max="2051" width="9.140625" style="1132"/>
    <col min="2052" max="2052" width="16.85546875" style="1132" customWidth="1"/>
    <col min="2053" max="2053" width="12.5703125" style="1132" customWidth="1"/>
    <col min="2054" max="2054" width="11.7109375" style="1132" customWidth="1"/>
    <col min="2055" max="2055" width="12.28515625" style="1132" customWidth="1"/>
    <col min="2056" max="2299" width="9.140625" style="1132"/>
    <col min="2300" max="2300" width="4.42578125" style="1132" customWidth="1"/>
    <col min="2301" max="2301" width="20.85546875" style="1132" customWidth="1"/>
    <col min="2302" max="2303" width="12" style="1132" customWidth="1"/>
    <col min="2304" max="2304" width="14.5703125" style="1132" customWidth="1"/>
    <col min="2305" max="2305" width="12.42578125" style="1132" customWidth="1"/>
    <col min="2306" max="2306" width="19.7109375" style="1132" customWidth="1"/>
    <col min="2307" max="2307" width="9.140625" style="1132"/>
    <col min="2308" max="2308" width="16.85546875" style="1132" customWidth="1"/>
    <col min="2309" max="2309" width="12.5703125" style="1132" customWidth="1"/>
    <col min="2310" max="2310" width="11.7109375" style="1132" customWidth="1"/>
    <col min="2311" max="2311" width="12.28515625" style="1132" customWidth="1"/>
    <col min="2312" max="2555" width="9.140625" style="1132"/>
    <col min="2556" max="2556" width="4.42578125" style="1132" customWidth="1"/>
    <col min="2557" max="2557" width="20.85546875" style="1132" customWidth="1"/>
    <col min="2558" max="2559" width="12" style="1132" customWidth="1"/>
    <col min="2560" max="2560" width="14.5703125" style="1132" customWidth="1"/>
    <col min="2561" max="2561" width="12.42578125" style="1132" customWidth="1"/>
    <col min="2562" max="2562" width="19.7109375" style="1132" customWidth="1"/>
    <col min="2563" max="2563" width="9.140625" style="1132"/>
    <col min="2564" max="2564" width="16.85546875" style="1132" customWidth="1"/>
    <col min="2565" max="2565" width="12.5703125" style="1132" customWidth="1"/>
    <col min="2566" max="2566" width="11.7109375" style="1132" customWidth="1"/>
    <col min="2567" max="2567" width="12.28515625" style="1132" customWidth="1"/>
    <col min="2568" max="2811" width="9.140625" style="1132"/>
    <col min="2812" max="2812" width="4.42578125" style="1132" customWidth="1"/>
    <col min="2813" max="2813" width="20.85546875" style="1132" customWidth="1"/>
    <col min="2814" max="2815" width="12" style="1132" customWidth="1"/>
    <col min="2816" max="2816" width="14.5703125" style="1132" customWidth="1"/>
    <col min="2817" max="2817" width="12.42578125" style="1132" customWidth="1"/>
    <col min="2818" max="2818" width="19.7109375" style="1132" customWidth="1"/>
    <col min="2819" max="2819" width="9.140625" style="1132"/>
    <col min="2820" max="2820" width="16.85546875" style="1132" customWidth="1"/>
    <col min="2821" max="2821" width="12.5703125" style="1132" customWidth="1"/>
    <col min="2822" max="2822" width="11.7109375" style="1132" customWidth="1"/>
    <col min="2823" max="2823" width="12.28515625" style="1132" customWidth="1"/>
    <col min="2824" max="3067" width="9.140625" style="1132"/>
    <col min="3068" max="3068" width="4.42578125" style="1132" customWidth="1"/>
    <col min="3069" max="3069" width="20.85546875" style="1132" customWidth="1"/>
    <col min="3070" max="3071" width="12" style="1132" customWidth="1"/>
    <col min="3072" max="3072" width="14.5703125" style="1132" customWidth="1"/>
    <col min="3073" max="3073" width="12.42578125" style="1132" customWidth="1"/>
    <col min="3074" max="3074" width="19.7109375" style="1132" customWidth="1"/>
    <col min="3075" max="3075" width="9.140625" style="1132"/>
    <col min="3076" max="3076" width="16.85546875" style="1132" customWidth="1"/>
    <col min="3077" max="3077" width="12.5703125" style="1132" customWidth="1"/>
    <col min="3078" max="3078" width="11.7109375" style="1132" customWidth="1"/>
    <col min="3079" max="3079" width="12.28515625" style="1132" customWidth="1"/>
    <col min="3080" max="3323" width="9.140625" style="1132"/>
    <col min="3324" max="3324" width="4.42578125" style="1132" customWidth="1"/>
    <col min="3325" max="3325" width="20.85546875" style="1132" customWidth="1"/>
    <col min="3326" max="3327" width="12" style="1132" customWidth="1"/>
    <col min="3328" max="3328" width="14.5703125" style="1132" customWidth="1"/>
    <col min="3329" max="3329" width="12.42578125" style="1132" customWidth="1"/>
    <col min="3330" max="3330" width="19.7109375" style="1132" customWidth="1"/>
    <col min="3331" max="3331" width="9.140625" style="1132"/>
    <col min="3332" max="3332" width="16.85546875" style="1132" customWidth="1"/>
    <col min="3333" max="3333" width="12.5703125" style="1132" customWidth="1"/>
    <col min="3334" max="3334" width="11.7109375" style="1132" customWidth="1"/>
    <col min="3335" max="3335" width="12.28515625" style="1132" customWidth="1"/>
    <col min="3336" max="3579" width="9.140625" style="1132"/>
    <col min="3580" max="3580" width="4.42578125" style="1132" customWidth="1"/>
    <col min="3581" max="3581" width="20.85546875" style="1132" customWidth="1"/>
    <col min="3582" max="3583" width="12" style="1132" customWidth="1"/>
    <col min="3584" max="3584" width="14.5703125" style="1132" customWidth="1"/>
    <col min="3585" max="3585" width="12.42578125" style="1132" customWidth="1"/>
    <col min="3586" max="3586" width="19.7109375" style="1132" customWidth="1"/>
    <col min="3587" max="3587" width="9.140625" style="1132"/>
    <col min="3588" max="3588" width="16.85546875" style="1132" customWidth="1"/>
    <col min="3589" max="3589" width="12.5703125" style="1132" customWidth="1"/>
    <col min="3590" max="3590" width="11.7109375" style="1132" customWidth="1"/>
    <col min="3591" max="3591" width="12.28515625" style="1132" customWidth="1"/>
    <col min="3592" max="3835" width="9.140625" style="1132"/>
    <col min="3836" max="3836" width="4.42578125" style="1132" customWidth="1"/>
    <col min="3837" max="3837" width="20.85546875" style="1132" customWidth="1"/>
    <col min="3838" max="3839" width="12" style="1132" customWidth="1"/>
    <col min="3840" max="3840" width="14.5703125" style="1132" customWidth="1"/>
    <col min="3841" max="3841" width="12.42578125" style="1132" customWidth="1"/>
    <col min="3842" max="3842" width="19.7109375" style="1132" customWidth="1"/>
    <col min="3843" max="3843" width="9.140625" style="1132"/>
    <col min="3844" max="3844" width="16.85546875" style="1132" customWidth="1"/>
    <col min="3845" max="3845" width="12.5703125" style="1132" customWidth="1"/>
    <col min="3846" max="3846" width="11.7109375" style="1132" customWidth="1"/>
    <col min="3847" max="3847" width="12.28515625" style="1132" customWidth="1"/>
    <col min="3848" max="4091" width="9.140625" style="1132"/>
    <col min="4092" max="4092" width="4.42578125" style="1132" customWidth="1"/>
    <col min="4093" max="4093" width="20.85546875" style="1132" customWidth="1"/>
    <col min="4094" max="4095" width="12" style="1132" customWidth="1"/>
    <col min="4096" max="4096" width="14.5703125" style="1132" customWidth="1"/>
    <col min="4097" max="4097" width="12.42578125" style="1132" customWidth="1"/>
    <col min="4098" max="4098" width="19.7109375" style="1132" customWidth="1"/>
    <col min="4099" max="4099" width="9.140625" style="1132"/>
    <col min="4100" max="4100" width="16.85546875" style="1132" customWidth="1"/>
    <col min="4101" max="4101" width="12.5703125" style="1132" customWidth="1"/>
    <col min="4102" max="4102" width="11.7109375" style="1132" customWidth="1"/>
    <col min="4103" max="4103" width="12.28515625" style="1132" customWidth="1"/>
    <col min="4104" max="4347" width="9.140625" style="1132"/>
    <col min="4348" max="4348" width="4.42578125" style="1132" customWidth="1"/>
    <col min="4349" max="4349" width="20.85546875" style="1132" customWidth="1"/>
    <col min="4350" max="4351" width="12" style="1132" customWidth="1"/>
    <col min="4352" max="4352" width="14.5703125" style="1132" customWidth="1"/>
    <col min="4353" max="4353" width="12.42578125" style="1132" customWidth="1"/>
    <col min="4354" max="4354" width="19.7109375" style="1132" customWidth="1"/>
    <col min="4355" max="4355" width="9.140625" style="1132"/>
    <col min="4356" max="4356" width="16.85546875" style="1132" customWidth="1"/>
    <col min="4357" max="4357" width="12.5703125" style="1132" customWidth="1"/>
    <col min="4358" max="4358" width="11.7109375" style="1132" customWidth="1"/>
    <col min="4359" max="4359" width="12.28515625" style="1132" customWidth="1"/>
    <col min="4360" max="4603" width="9.140625" style="1132"/>
    <col min="4604" max="4604" width="4.42578125" style="1132" customWidth="1"/>
    <col min="4605" max="4605" width="20.85546875" style="1132" customWidth="1"/>
    <col min="4606" max="4607" width="12" style="1132" customWidth="1"/>
    <col min="4608" max="4608" width="14.5703125" style="1132" customWidth="1"/>
    <col min="4609" max="4609" width="12.42578125" style="1132" customWidth="1"/>
    <col min="4610" max="4610" width="19.7109375" style="1132" customWidth="1"/>
    <col min="4611" max="4611" width="9.140625" style="1132"/>
    <col min="4612" max="4612" width="16.85546875" style="1132" customWidth="1"/>
    <col min="4613" max="4613" width="12.5703125" style="1132" customWidth="1"/>
    <col min="4614" max="4614" width="11.7109375" style="1132" customWidth="1"/>
    <col min="4615" max="4615" width="12.28515625" style="1132" customWidth="1"/>
    <col min="4616" max="4859" width="9.140625" style="1132"/>
    <col min="4860" max="4860" width="4.42578125" style="1132" customWidth="1"/>
    <col min="4861" max="4861" width="20.85546875" style="1132" customWidth="1"/>
    <col min="4862" max="4863" width="12" style="1132" customWidth="1"/>
    <col min="4864" max="4864" width="14.5703125" style="1132" customWidth="1"/>
    <col min="4865" max="4865" width="12.42578125" style="1132" customWidth="1"/>
    <col min="4866" max="4866" width="19.7109375" style="1132" customWidth="1"/>
    <col min="4867" max="4867" width="9.140625" style="1132"/>
    <col min="4868" max="4868" width="16.85546875" style="1132" customWidth="1"/>
    <col min="4869" max="4869" width="12.5703125" style="1132" customWidth="1"/>
    <col min="4870" max="4870" width="11.7109375" style="1132" customWidth="1"/>
    <col min="4871" max="4871" width="12.28515625" style="1132" customWidth="1"/>
    <col min="4872" max="5115" width="9.140625" style="1132"/>
    <col min="5116" max="5116" width="4.42578125" style="1132" customWidth="1"/>
    <col min="5117" max="5117" width="20.85546875" style="1132" customWidth="1"/>
    <col min="5118" max="5119" width="12" style="1132" customWidth="1"/>
    <col min="5120" max="5120" width="14.5703125" style="1132" customWidth="1"/>
    <col min="5121" max="5121" width="12.42578125" style="1132" customWidth="1"/>
    <col min="5122" max="5122" width="19.7109375" style="1132" customWidth="1"/>
    <col min="5123" max="5123" width="9.140625" style="1132"/>
    <col min="5124" max="5124" width="16.85546875" style="1132" customWidth="1"/>
    <col min="5125" max="5125" width="12.5703125" style="1132" customWidth="1"/>
    <col min="5126" max="5126" width="11.7109375" style="1132" customWidth="1"/>
    <col min="5127" max="5127" width="12.28515625" style="1132" customWidth="1"/>
    <col min="5128" max="5371" width="9.140625" style="1132"/>
    <col min="5372" max="5372" width="4.42578125" style="1132" customWidth="1"/>
    <col min="5373" max="5373" width="20.85546875" style="1132" customWidth="1"/>
    <col min="5374" max="5375" width="12" style="1132" customWidth="1"/>
    <col min="5376" max="5376" width="14.5703125" style="1132" customWidth="1"/>
    <col min="5377" max="5377" width="12.42578125" style="1132" customWidth="1"/>
    <col min="5378" max="5378" width="19.7109375" style="1132" customWidth="1"/>
    <col min="5379" max="5379" width="9.140625" style="1132"/>
    <col min="5380" max="5380" width="16.85546875" style="1132" customWidth="1"/>
    <col min="5381" max="5381" width="12.5703125" style="1132" customWidth="1"/>
    <col min="5382" max="5382" width="11.7109375" style="1132" customWidth="1"/>
    <col min="5383" max="5383" width="12.28515625" style="1132" customWidth="1"/>
    <col min="5384" max="5627" width="9.140625" style="1132"/>
    <col min="5628" max="5628" width="4.42578125" style="1132" customWidth="1"/>
    <col min="5629" max="5629" width="20.85546875" style="1132" customWidth="1"/>
    <col min="5630" max="5631" width="12" style="1132" customWidth="1"/>
    <col min="5632" max="5632" width="14.5703125" style="1132" customWidth="1"/>
    <col min="5633" max="5633" width="12.42578125" style="1132" customWidth="1"/>
    <col min="5634" max="5634" width="19.7109375" style="1132" customWidth="1"/>
    <col min="5635" max="5635" width="9.140625" style="1132"/>
    <col min="5636" max="5636" width="16.85546875" style="1132" customWidth="1"/>
    <col min="5637" max="5637" width="12.5703125" style="1132" customWidth="1"/>
    <col min="5638" max="5638" width="11.7109375" style="1132" customWidth="1"/>
    <col min="5639" max="5639" width="12.28515625" style="1132" customWidth="1"/>
    <col min="5640" max="5883" width="9.140625" style="1132"/>
    <col min="5884" max="5884" width="4.42578125" style="1132" customWidth="1"/>
    <col min="5885" max="5885" width="20.85546875" style="1132" customWidth="1"/>
    <col min="5886" max="5887" width="12" style="1132" customWidth="1"/>
    <col min="5888" max="5888" width="14.5703125" style="1132" customWidth="1"/>
    <col min="5889" max="5889" width="12.42578125" style="1132" customWidth="1"/>
    <col min="5890" max="5890" width="19.7109375" style="1132" customWidth="1"/>
    <col min="5891" max="5891" width="9.140625" style="1132"/>
    <col min="5892" max="5892" width="16.85546875" style="1132" customWidth="1"/>
    <col min="5893" max="5893" width="12.5703125" style="1132" customWidth="1"/>
    <col min="5894" max="5894" width="11.7109375" style="1132" customWidth="1"/>
    <col min="5895" max="5895" width="12.28515625" style="1132" customWidth="1"/>
    <col min="5896" max="6139" width="9.140625" style="1132"/>
    <col min="6140" max="6140" width="4.42578125" style="1132" customWidth="1"/>
    <col min="6141" max="6141" width="20.85546875" style="1132" customWidth="1"/>
    <col min="6142" max="6143" width="12" style="1132" customWidth="1"/>
    <col min="6144" max="6144" width="14.5703125" style="1132" customWidth="1"/>
    <col min="6145" max="6145" width="12.42578125" style="1132" customWidth="1"/>
    <col min="6146" max="6146" width="19.7109375" style="1132" customWidth="1"/>
    <col min="6147" max="6147" width="9.140625" style="1132"/>
    <col min="6148" max="6148" width="16.85546875" style="1132" customWidth="1"/>
    <col min="6149" max="6149" width="12.5703125" style="1132" customWidth="1"/>
    <col min="6150" max="6150" width="11.7109375" style="1132" customWidth="1"/>
    <col min="6151" max="6151" width="12.28515625" style="1132" customWidth="1"/>
    <col min="6152" max="6395" width="9.140625" style="1132"/>
    <col min="6396" max="6396" width="4.42578125" style="1132" customWidth="1"/>
    <col min="6397" max="6397" width="20.85546875" style="1132" customWidth="1"/>
    <col min="6398" max="6399" width="12" style="1132" customWidth="1"/>
    <col min="6400" max="6400" width="14.5703125" style="1132" customWidth="1"/>
    <col min="6401" max="6401" width="12.42578125" style="1132" customWidth="1"/>
    <col min="6402" max="6402" width="19.7109375" style="1132" customWidth="1"/>
    <col min="6403" max="6403" width="9.140625" style="1132"/>
    <col min="6404" max="6404" width="16.85546875" style="1132" customWidth="1"/>
    <col min="6405" max="6405" width="12.5703125" style="1132" customWidth="1"/>
    <col min="6406" max="6406" width="11.7109375" style="1132" customWidth="1"/>
    <col min="6407" max="6407" width="12.28515625" style="1132" customWidth="1"/>
    <col min="6408" max="6651" width="9.140625" style="1132"/>
    <col min="6652" max="6652" width="4.42578125" style="1132" customWidth="1"/>
    <col min="6653" max="6653" width="20.85546875" style="1132" customWidth="1"/>
    <col min="6654" max="6655" width="12" style="1132" customWidth="1"/>
    <col min="6656" max="6656" width="14.5703125" style="1132" customWidth="1"/>
    <col min="6657" max="6657" width="12.42578125" style="1132" customWidth="1"/>
    <col min="6658" max="6658" width="19.7109375" style="1132" customWidth="1"/>
    <col min="6659" max="6659" width="9.140625" style="1132"/>
    <col min="6660" max="6660" width="16.85546875" style="1132" customWidth="1"/>
    <col min="6661" max="6661" width="12.5703125" style="1132" customWidth="1"/>
    <col min="6662" max="6662" width="11.7109375" style="1132" customWidth="1"/>
    <col min="6663" max="6663" width="12.28515625" style="1132" customWidth="1"/>
    <col min="6664" max="6907" width="9.140625" style="1132"/>
    <col min="6908" max="6908" width="4.42578125" style="1132" customWidth="1"/>
    <col min="6909" max="6909" width="20.85546875" style="1132" customWidth="1"/>
    <col min="6910" max="6911" width="12" style="1132" customWidth="1"/>
    <col min="6912" max="6912" width="14.5703125" style="1132" customWidth="1"/>
    <col min="6913" max="6913" width="12.42578125" style="1132" customWidth="1"/>
    <col min="6914" max="6914" width="19.7109375" style="1132" customWidth="1"/>
    <col min="6915" max="6915" width="9.140625" style="1132"/>
    <col min="6916" max="6916" width="16.85546875" style="1132" customWidth="1"/>
    <col min="6917" max="6917" width="12.5703125" style="1132" customWidth="1"/>
    <col min="6918" max="6918" width="11.7109375" style="1132" customWidth="1"/>
    <col min="6919" max="6919" width="12.28515625" style="1132" customWidth="1"/>
    <col min="6920" max="7163" width="9.140625" style="1132"/>
    <col min="7164" max="7164" width="4.42578125" style="1132" customWidth="1"/>
    <col min="7165" max="7165" width="20.85546875" style="1132" customWidth="1"/>
    <col min="7166" max="7167" width="12" style="1132" customWidth="1"/>
    <col min="7168" max="7168" width="14.5703125" style="1132" customWidth="1"/>
    <col min="7169" max="7169" width="12.42578125" style="1132" customWidth="1"/>
    <col min="7170" max="7170" width="19.7109375" style="1132" customWidth="1"/>
    <col min="7171" max="7171" width="9.140625" style="1132"/>
    <col min="7172" max="7172" width="16.85546875" style="1132" customWidth="1"/>
    <col min="7173" max="7173" width="12.5703125" style="1132" customWidth="1"/>
    <col min="7174" max="7174" width="11.7109375" style="1132" customWidth="1"/>
    <col min="7175" max="7175" width="12.28515625" style="1132" customWidth="1"/>
    <col min="7176" max="7419" width="9.140625" style="1132"/>
    <col min="7420" max="7420" width="4.42578125" style="1132" customWidth="1"/>
    <col min="7421" max="7421" width="20.85546875" style="1132" customWidth="1"/>
    <col min="7422" max="7423" width="12" style="1132" customWidth="1"/>
    <col min="7424" max="7424" width="14.5703125" style="1132" customWidth="1"/>
    <col min="7425" max="7425" width="12.42578125" style="1132" customWidth="1"/>
    <col min="7426" max="7426" width="19.7109375" style="1132" customWidth="1"/>
    <col min="7427" max="7427" width="9.140625" style="1132"/>
    <col min="7428" max="7428" width="16.85546875" style="1132" customWidth="1"/>
    <col min="7429" max="7429" width="12.5703125" style="1132" customWidth="1"/>
    <col min="7430" max="7430" width="11.7109375" style="1132" customWidth="1"/>
    <col min="7431" max="7431" width="12.28515625" style="1132" customWidth="1"/>
    <col min="7432" max="7675" width="9.140625" style="1132"/>
    <col min="7676" max="7676" width="4.42578125" style="1132" customWidth="1"/>
    <col min="7677" max="7677" width="20.85546875" style="1132" customWidth="1"/>
    <col min="7678" max="7679" width="12" style="1132" customWidth="1"/>
    <col min="7680" max="7680" width="14.5703125" style="1132" customWidth="1"/>
    <col min="7681" max="7681" width="12.42578125" style="1132" customWidth="1"/>
    <col min="7682" max="7682" width="19.7109375" style="1132" customWidth="1"/>
    <col min="7683" max="7683" width="9.140625" style="1132"/>
    <col min="7684" max="7684" width="16.85546875" style="1132" customWidth="1"/>
    <col min="7685" max="7685" width="12.5703125" style="1132" customWidth="1"/>
    <col min="7686" max="7686" width="11.7109375" style="1132" customWidth="1"/>
    <col min="7687" max="7687" width="12.28515625" style="1132" customWidth="1"/>
    <col min="7688" max="7931" width="9.140625" style="1132"/>
    <col min="7932" max="7932" width="4.42578125" style="1132" customWidth="1"/>
    <col min="7933" max="7933" width="20.85546875" style="1132" customWidth="1"/>
    <col min="7934" max="7935" width="12" style="1132" customWidth="1"/>
    <col min="7936" max="7936" width="14.5703125" style="1132" customWidth="1"/>
    <col min="7937" max="7937" width="12.42578125" style="1132" customWidth="1"/>
    <col min="7938" max="7938" width="19.7109375" style="1132" customWidth="1"/>
    <col min="7939" max="7939" width="9.140625" style="1132"/>
    <col min="7940" max="7940" width="16.85546875" style="1132" customWidth="1"/>
    <col min="7941" max="7941" width="12.5703125" style="1132" customWidth="1"/>
    <col min="7942" max="7942" width="11.7109375" style="1132" customWidth="1"/>
    <col min="7943" max="7943" width="12.28515625" style="1132" customWidth="1"/>
    <col min="7944" max="8187" width="9.140625" style="1132"/>
    <col min="8188" max="8188" width="4.42578125" style="1132" customWidth="1"/>
    <col min="8189" max="8189" width="20.85546875" style="1132" customWidth="1"/>
    <col min="8190" max="8191" width="12" style="1132" customWidth="1"/>
    <col min="8192" max="8192" width="14.5703125" style="1132" customWidth="1"/>
    <col min="8193" max="8193" width="12.42578125" style="1132" customWidth="1"/>
    <col min="8194" max="8194" width="19.7109375" style="1132" customWidth="1"/>
    <col min="8195" max="8195" width="9.140625" style="1132"/>
    <col min="8196" max="8196" width="16.85546875" style="1132" customWidth="1"/>
    <col min="8197" max="8197" width="12.5703125" style="1132" customWidth="1"/>
    <col min="8198" max="8198" width="11.7109375" style="1132" customWidth="1"/>
    <col min="8199" max="8199" width="12.28515625" style="1132" customWidth="1"/>
    <col min="8200" max="8443" width="9.140625" style="1132"/>
    <col min="8444" max="8444" width="4.42578125" style="1132" customWidth="1"/>
    <col min="8445" max="8445" width="20.85546875" style="1132" customWidth="1"/>
    <col min="8446" max="8447" width="12" style="1132" customWidth="1"/>
    <col min="8448" max="8448" width="14.5703125" style="1132" customWidth="1"/>
    <col min="8449" max="8449" width="12.42578125" style="1132" customWidth="1"/>
    <col min="8450" max="8450" width="19.7109375" style="1132" customWidth="1"/>
    <col min="8451" max="8451" width="9.140625" style="1132"/>
    <col min="8452" max="8452" width="16.85546875" style="1132" customWidth="1"/>
    <col min="8453" max="8453" width="12.5703125" style="1132" customWidth="1"/>
    <col min="8454" max="8454" width="11.7109375" style="1132" customWidth="1"/>
    <col min="8455" max="8455" width="12.28515625" style="1132" customWidth="1"/>
    <col min="8456" max="8699" width="9.140625" style="1132"/>
    <col min="8700" max="8700" width="4.42578125" style="1132" customWidth="1"/>
    <col min="8701" max="8701" width="20.85546875" style="1132" customWidth="1"/>
    <col min="8702" max="8703" width="12" style="1132" customWidth="1"/>
    <col min="8704" max="8704" width="14.5703125" style="1132" customWidth="1"/>
    <col min="8705" max="8705" width="12.42578125" style="1132" customWidth="1"/>
    <col min="8706" max="8706" width="19.7109375" style="1132" customWidth="1"/>
    <col min="8707" max="8707" width="9.140625" style="1132"/>
    <col min="8708" max="8708" width="16.85546875" style="1132" customWidth="1"/>
    <col min="8709" max="8709" width="12.5703125" style="1132" customWidth="1"/>
    <col min="8710" max="8710" width="11.7109375" style="1132" customWidth="1"/>
    <col min="8711" max="8711" width="12.28515625" style="1132" customWidth="1"/>
    <col min="8712" max="8955" width="9.140625" style="1132"/>
    <col min="8956" max="8956" width="4.42578125" style="1132" customWidth="1"/>
    <col min="8957" max="8957" width="20.85546875" style="1132" customWidth="1"/>
    <col min="8958" max="8959" width="12" style="1132" customWidth="1"/>
    <col min="8960" max="8960" width="14.5703125" style="1132" customWidth="1"/>
    <col min="8961" max="8961" width="12.42578125" style="1132" customWidth="1"/>
    <col min="8962" max="8962" width="19.7109375" style="1132" customWidth="1"/>
    <col min="8963" max="8963" width="9.140625" style="1132"/>
    <col min="8964" max="8964" width="16.85546875" style="1132" customWidth="1"/>
    <col min="8965" max="8965" width="12.5703125" style="1132" customWidth="1"/>
    <col min="8966" max="8966" width="11.7109375" style="1132" customWidth="1"/>
    <col min="8967" max="8967" width="12.28515625" style="1132" customWidth="1"/>
    <col min="8968" max="9211" width="9.140625" style="1132"/>
    <col min="9212" max="9212" width="4.42578125" style="1132" customWidth="1"/>
    <col min="9213" max="9213" width="20.85546875" style="1132" customWidth="1"/>
    <col min="9214" max="9215" width="12" style="1132" customWidth="1"/>
    <col min="9216" max="9216" width="14.5703125" style="1132" customWidth="1"/>
    <col min="9217" max="9217" width="12.42578125" style="1132" customWidth="1"/>
    <col min="9218" max="9218" width="19.7109375" style="1132" customWidth="1"/>
    <col min="9219" max="9219" width="9.140625" style="1132"/>
    <col min="9220" max="9220" width="16.85546875" style="1132" customWidth="1"/>
    <col min="9221" max="9221" width="12.5703125" style="1132" customWidth="1"/>
    <col min="9222" max="9222" width="11.7109375" style="1132" customWidth="1"/>
    <col min="9223" max="9223" width="12.28515625" style="1132" customWidth="1"/>
    <col min="9224" max="9467" width="9.140625" style="1132"/>
    <col min="9468" max="9468" width="4.42578125" style="1132" customWidth="1"/>
    <col min="9469" max="9469" width="20.85546875" style="1132" customWidth="1"/>
    <col min="9470" max="9471" width="12" style="1132" customWidth="1"/>
    <col min="9472" max="9472" width="14.5703125" style="1132" customWidth="1"/>
    <col min="9473" max="9473" width="12.42578125" style="1132" customWidth="1"/>
    <col min="9474" max="9474" width="19.7109375" style="1132" customWidth="1"/>
    <col min="9475" max="9475" width="9.140625" style="1132"/>
    <col min="9476" max="9476" width="16.85546875" style="1132" customWidth="1"/>
    <col min="9477" max="9477" width="12.5703125" style="1132" customWidth="1"/>
    <col min="9478" max="9478" width="11.7109375" style="1132" customWidth="1"/>
    <col min="9479" max="9479" width="12.28515625" style="1132" customWidth="1"/>
    <col min="9480" max="9723" width="9.140625" style="1132"/>
    <col min="9724" max="9724" width="4.42578125" style="1132" customWidth="1"/>
    <col min="9725" max="9725" width="20.85546875" style="1132" customWidth="1"/>
    <col min="9726" max="9727" width="12" style="1132" customWidth="1"/>
    <col min="9728" max="9728" width="14.5703125" style="1132" customWidth="1"/>
    <col min="9729" max="9729" width="12.42578125" style="1132" customWidth="1"/>
    <col min="9730" max="9730" width="19.7109375" style="1132" customWidth="1"/>
    <col min="9731" max="9731" width="9.140625" style="1132"/>
    <col min="9732" max="9732" width="16.85546875" style="1132" customWidth="1"/>
    <col min="9733" max="9733" width="12.5703125" style="1132" customWidth="1"/>
    <col min="9734" max="9734" width="11.7109375" style="1132" customWidth="1"/>
    <col min="9735" max="9735" width="12.28515625" style="1132" customWidth="1"/>
    <col min="9736" max="9979" width="9.140625" style="1132"/>
    <col min="9980" max="9980" width="4.42578125" style="1132" customWidth="1"/>
    <col min="9981" max="9981" width="20.85546875" style="1132" customWidth="1"/>
    <col min="9982" max="9983" width="12" style="1132" customWidth="1"/>
    <col min="9984" max="9984" width="14.5703125" style="1132" customWidth="1"/>
    <col min="9985" max="9985" width="12.42578125" style="1132" customWidth="1"/>
    <col min="9986" max="9986" width="19.7109375" style="1132" customWidth="1"/>
    <col min="9987" max="9987" width="9.140625" style="1132"/>
    <col min="9988" max="9988" width="16.85546875" style="1132" customWidth="1"/>
    <col min="9989" max="9989" width="12.5703125" style="1132" customWidth="1"/>
    <col min="9990" max="9990" width="11.7109375" style="1132" customWidth="1"/>
    <col min="9991" max="9991" width="12.28515625" style="1132" customWidth="1"/>
    <col min="9992" max="10235" width="9.140625" style="1132"/>
    <col min="10236" max="10236" width="4.42578125" style="1132" customWidth="1"/>
    <col min="10237" max="10237" width="20.85546875" style="1132" customWidth="1"/>
    <col min="10238" max="10239" width="12" style="1132" customWidth="1"/>
    <col min="10240" max="10240" width="14.5703125" style="1132" customWidth="1"/>
    <col min="10241" max="10241" width="12.42578125" style="1132" customWidth="1"/>
    <col min="10242" max="10242" width="19.7109375" style="1132" customWidth="1"/>
    <col min="10243" max="10243" width="9.140625" style="1132"/>
    <col min="10244" max="10244" width="16.85546875" style="1132" customWidth="1"/>
    <col min="10245" max="10245" width="12.5703125" style="1132" customWidth="1"/>
    <col min="10246" max="10246" width="11.7109375" style="1132" customWidth="1"/>
    <col min="10247" max="10247" width="12.28515625" style="1132" customWidth="1"/>
    <col min="10248" max="10491" width="9.140625" style="1132"/>
    <col min="10492" max="10492" width="4.42578125" style="1132" customWidth="1"/>
    <col min="10493" max="10493" width="20.85546875" style="1132" customWidth="1"/>
    <col min="10494" max="10495" width="12" style="1132" customWidth="1"/>
    <col min="10496" max="10496" width="14.5703125" style="1132" customWidth="1"/>
    <col min="10497" max="10497" width="12.42578125" style="1132" customWidth="1"/>
    <col min="10498" max="10498" width="19.7109375" style="1132" customWidth="1"/>
    <col min="10499" max="10499" width="9.140625" style="1132"/>
    <col min="10500" max="10500" width="16.85546875" style="1132" customWidth="1"/>
    <col min="10501" max="10501" width="12.5703125" style="1132" customWidth="1"/>
    <col min="10502" max="10502" width="11.7109375" style="1132" customWidth="1"/>
    <col min="10503" max="10503" width="12.28515625" style="1132" customWidth="1"/>
    <col min="10504" max="10747" width="9.140625" style="1132"/>
    <col min="10748" max="10748" width="4.42578125" style="1132" customWidth="1"/>
    <col min="10749" max="10749" width="20.85546875" style="1132" customWidth="1"/>
    <col min="10750" max="10751" width="12" style="1132" customWidth="1"/>
    <col min="10752" max="10752" width="14.5703125" style="1132" customWidth="1"/>
    <col min="10753" max="10753" width="12.42578125" style="1132" customWidth="1"/>
    <col min="10754" max="10754" width="19.7109375" style="1132" customWidth="1"/>
    <col min="10755" max="10755" width="9.140625" style="1132"/>
    <col min="10756" max="10756" width="16.85546875" style="1132" customWidth="1"/>
    <col min="10757" max="10757" width="12.5703125" style="1132" customWidth="1"/>
    <col min="10758" max="10758" width="11.7109375" style="1132" customWidth="1"/>
    <col min="10759" max="10759" width="12.28515625" style="1132" customWidth="1"/>
    <col min="10760" max="11003" width="9.140625" style="1132"/>
    <col min="11004" max="11004" width="4.42578125" style="1132" customWidth="1"/>
    <col min="11005" max="11005" width="20.85546875" style="1132" customWidth="1"/>
    <col min="11006" max="11007" width="12" style="1132" customWidth="1"/>
    <col min="11008" max="11008" width="14.5703125" style="1132" customWidth="1"/>
    <col min="11009" max="11009" width="12.42578125" style="1132" customWidth="1"/>
    <col min="11010" max="11010" width="19.7109375" style="1132" customWidth="1"/>
    <col min="11011" max="11011" width="9.140625" style="1132"/>
    <col min="11012" max="11012" width="16.85546875" style="1132" customWidth="1"/>
    <col min="11013" max="11013" width="12.5703125" style="1132" customWidth="1"/>
    <col min="11014" max="11014" width="11.7109375" style="1132" customWidth="1"/>
    <col min="11015" max="11015" width="12.28515625" style="1132" customWidth="1"/>
    <col min="11016" max="11259" width="9.140625" style="1132"/>
    <col min="11260" max="11260" width="4.42578125" style="1132" customWidth="1"/>
    <col min="11261" max="11261" width="20.85546875" style="1132" customWidth="1"/>
    <col min="11262" max="11263" width="12" style="1132" customWidth="1"/>
    <col min="11264" max="11264" width="14.5703125" style="1132" customWidth="1"/>
    <col min="11265" max="11265" width="12.42578125" style="1132" customWidth="1"/>
    <col min="11266" max="11266" width="19.7109375" style="1132" customWidth="1"/>
    <col min="11267" max="11267" width="9.140625" style="1132"/>
    <col min="11268" max="11268" width="16.85546875" style="1132" customWidth="1"/>
    <col min="11269" max="11269" width="12.5703125" style="1132" customWidth="1"/>
    <col min="11270" max="11270" width="11.7109375" style="1132" customWidth="1"/>
    <col min="11271" max="11271" width="12.28515625" style="1132" customWidth="1"/>
    <col min="11272" max="11515" width="9.140625" style="1132"/>
    <col min="11516" max="11516" width="4.42578125" style="1132" customWidth="1"/>
    <col min="11517" max="11517" width="20.85546875" style="1132" customWidth="1"/>
    <col min="11518" max="11519" width="12" style="1132" customWidth="1"/>
    <col min="11520" max="11520" width="14.5703125" style="1132" customWidth="1"/>
    <col min="11521" max="11521" width="12.42578125" style="1132" customWidth="1"/>
    <col min="11522" max="11522" width="19.7109375" style="1132" customWidth="1"/>
    <col min="11523" max="11523" width="9.140625" style="1132"/>
    <col min="11524" max="11524" width="16.85546875" style="1132" customWidth="1"/>
    <col min="11525" max="11525" width="12.5703125" style="1132" customWidth="1"/>
    <col min="11526" max="11526" width="11.7109375" style="1132" customWidth="1"/>
    <col min="11527" max="11527" width="12.28515625" style="1132" customWidth="1"/>
    <col min="11528" max="11771" width="9.140625" style="1132"/>
    <col min="11772" max="11772" width="4.42578125" style="1132" customWidth="1"/>
    <col min="11773" max="11773" width="20.85546875" style="1132" customWidth="1"/>
    <col min="11774" max="11775" width="12" style="1132" customWidth="1"/>
    <col min="11776" max="11776" width="14.5703125" style="1132" customWidth="1"/>
    <col min="11777" max="11777" width="12.42578125" style="1132" customWidth="1"/>
    <col min="11778" max="11778" width="19.7109375" style="1132" customWidth="1"/>
    <col min="11779" max="11779" width="9.140625" style="1132"/>
    <col min="11780" max="11780" width="16.85546875" style="1132" customWidth="1"/>
    <col min="11781" max="11781" width="12.5703125" style="1132" customWidth="1"/>
    <col min="11782" max="11782" width="11.7109375" style="1132" customWidth="1"/>
    <col min="11783" max="11783" width="12.28515625" style="1132" customWidth="1"/>
    <col min="11784" max="12027" width="9.140625" style="1132"/>
    <col min="12028" max="12028" width="4.42578125" style="1132" customWidth="1"/>
    <col min="12029" max="12029" width="20.85546875" style="1132" customWidth="1"/>
    <col min="12030" max="12031" width="12" style="1132" customWidth="1"/>
    <col min="12032" max="12032" width="14.5703125" style="1132" customWidth="1"/>
    <col min="12033" max="12033" width="12.42578125" style="1132" customWidth="1"/>
    <col min="12034" max="12034" width="19.7109375" style="1132" customWidth="1"/>
    <col min="12035" max="12035" width="9.140625" style="1132"/>
    <col min="12036" max="12036" width="16.85546875" style="1132" customWidth="1"/>
    <col min="12037" max="12037" width="12.5703125" style="1132" customWidth="1"/>
    <col min="12038" max="12038" width="11.7109375" style="1132" customWidth="1"/>
    <col min="12039" max="12039" width="12.28515625" style="1132" customWidth="1"/>
    <col min="12040" max="12283" width="9.140625" style="1132"/>
    <col min="12284" max="12284" width="4.42578125" style="1132" customWidth="1"/>
    <col min="12285" max="12285" width="20.85546875" style="1132" customWidth="1"/>
    <col min="12286" max="12287" width="12" style="1132" customWidth="1"/>
    <col min="12288" max="12288" width="14.5703125" style="1132" customWidth="1"/>
    <col min="12289" max="12289" width="12.42578125" style="1132" customWidth="1"/>
    <col min="12290" max="12290" width="19.7109375" style="1132" customWidth="1"/>
    <col min="12291" max="12291" width="9.140625" style="1132"/>
    <col min="12292" max="12292" width="16.85546875" style="1132" customWidth="1"/>
    <col min="12293" max="12293" width="12.5703125" style="1132" customWidth="1"/>
    <col min="12294" max="12294" width="11.7109375" style="1132" customWidth="1"/>
    <col min="12295" max="12295" width="12.28515625" style="1132" customWidth="1"/>
    <col min="12296" max="12539" width="9.140625" style="1132"/>
    <col min="12540" max="12540" width="4.42578125" style="1132" customWidth="1"/>
    <col min="12541" max="12541" width="20.85546875" style="1132" customWidth="1"/>
    <col min="12542" max="12543" width="12" style="1132" customWidth="1"/>
    <col min="12544" max="12544" width="14.5703125" style="1132" customWidth="1"/>
    <col min="12545" max="12545" width="12.42578125" style="1132" customWidth="1"/>
    <col min="12546" max="12546" width="19.7109375" style="1132" customWidth="1"/>
    <col min="12547" max="12547" width="9.140625" style="1132"/>
    <col min="12548" max="12548" width="16.85546875" style="1132" customWidth="1"/>
    <col min="12549" max="12549" width="12.5703125" style="1132" customWidth="1"/>
    <col min="12550" max="12550" width="11.7109375" style="1132" customWidth="1"/>
    <col min="12551" max="12551" width="12.28515625" style="1132" customWidth="1"/>
    <col min="12552" max="12795" width="9.140625" style="1132"/>
    <col min="12796" max="12796" width="4.42578125" style="1132" customWidth="1"/>
    <col min="12797" max="12797" width="20.85546875" style="1132" customWidth="1"/>
    <col min="12798" max="12799" width="12" style="1132" customWidth="1"/>
    <col min="12800" max="12800" width="14.5703125" style="1132" customWidth="1"/>
    <col min="12801" max="12801" width="12.42578125" style="1132" customWidth="1"/>
    <col min="12802" max="12802" width="19.7109375" style="1132" customWidth="1"/>
    <col min="12803" max="12803" width="9.140625" style="1132"/>
    <col min="12804" max="12804" width="16.85546875" style="1132" customWidth="1"/>
    <col min="12805" max="12805" width="12.5703125" style="1132" customWidth="1"/>
    <col min="12806" max="12806" width="11.7109375" style="1132" customWidth="1"/>
    <col min="12807" max="12807" width="12.28515625" style="1132" customWidth="1"/>
    <col min="12808" max="13051" width="9.140625" style="1132"/>
    <col min="13052" max="13052" width="4.42578125" style="1132" customWidth="1"/>
    <col min="13053" max="13053" width="20.85546875" style="1132" customWidth="1"/>
    <col min="13054" max="13055" width="12" style="1132" customWidth="1"/>
    <col min="13056" max="13056" width="14.5703125" style="1132" customWidth="1"/>
    <col min="13057" max="13057" width="12.42578125" style="1132" customWidth="1"/>
    <col min="13058" max="13058" width="19.7109375" style="1132" customWidth="1"/>
    <col min="13059" max="13059" width="9.140625" style="1132"/>
    <col min="13060" max="13060" width="16.85546875" style="1132" customWidth="1"/>
    <col min="13061" max="13061" width="12.5703125" style="1132" customWidth="1"/>
    <col min="13062" max="13062" width="11.7109375" style="1132" customWidth="1"/>
    <col min="13063" max="13063" width="12.28515625" style="1132" customWidth="1"/>
    <col min="13064" max="13307" width="9.140625" style="1132"/>
    <col min="13308" max="13308" width="4.42578125" style="1132" customWidth="1"/>
    <col min="13309" max="13309" width="20.85546875" style="1132" customWidth="1"/>
    <col min="13310" max="13311" width="12" style="1132" customWidth="1"/>
    <col min="13312" max="13312" width="14.5703125" style="1132" customWidth="1"/>
    <col min="13313" max="13313" width="12.42578125" style="1132" customWidth="1"/>
    <col min="13314" max="13314" width="19.7109375" style="1132" customWidth="1"/>
    <col min="13315" max="13315" width="9.140625" style="1132"/>
    <col min="13316" max="13316" width="16.85546875" style="1132" customWidth="1"/>
    <col min="13317" max="13317" width="12.5703125" style="1132" customWidth="1"/>
    <col min="13318" max="13318" width="11.7109375" style="1132" customWidth="1"/>
    <col min="13319" max="13319" width="12.28515625" style="1132" customWidth="1"/>
    <col min="13320" max="13563" width="9.140625" style="1132"/>
    <col min="13564" max="13564" width="4.42578125" style="1132" customWidth="1"/>
    <col min="13565" max="13565" width="20.85546875" style="1132" customWidth="1"/>
    <col min="13566" max="13567" width="12" style="1132" customWidth="1"/>
    <col min="13568" max="13568" width="14.5703125" style="1132" customWidth="1"/>
    <col min="13569" max="13569" width="12.42578125" style="1132" customWidth="1"/>
    <col min="13570" max="13570" width="19.7109375" style="1132" customWidth="1"/>
    <col min="13571" max="13571" width="9.140625" style="1132"/>
    <col min="13572" max="13572" width="16.85546875" style="1132" customWidth="1"/>
    <col min="13573" max="13573" width="12.5703125" style="1132" customWidth="1"/>
    <col min="13574" max="13574" width="11.7109375" style="1132" customWidth="1"/>
    <col min="13575" max="13575" width="12.28515625" style="1132" customWidth="1"/>
    <col min="13576" max="13819" width="9.140625" style="1132"/>
    <col min="13820" max="13820" width="4.42578125" style="1132" customWidth="1"/>
    <col min="13821" max="13821" width="20.85546875" style="1132" customWidth="1"/>
    <col min="13822" max="13823" width="12" style="1132" customWidth="1"/>
    <col min="13824" max="13824" width="14.5703125" style="1132" customWidth="1"/>
    <col min="13825" max="13825" width="12.42578125" style="1132" customWidth="1"/>
    <col min="13826" max="13826" width="19.7109375" style="1132" customWidth="1"/>
    <col min="13827" max="13827" width="9.140625" style="1132"/>
    <col min="13828" max="13828" width="16.85546875" style="1132" customWidth="1"/>
    <col min="13829" max="13829" width="12.5703125" style="1132" customWidth="1"/>
    <col min="13830" max="13830" width="11.7109375" style="1132" customWidth="1"/>
    <col min="13831" max="13831" width="12.28515625" style="1132" customWidth="1"/>
    <col min="13832" max="14075" width="9.140625" style="1132"/>
    <col min="14076" max="14076" width="4.42578125" style="1132" customWidth="1"/>
    <col min="14077" max="14077" width="20.85546875" style="1132" customWidth="1"/>
    <col min="14078" max="14079" width="12" style="1132" customWidth="1"/>
    <col min="14080" max="14080" width="14.5703125" style="1132" customWidth="1"/>
    <col min="14081" max="14081" width="12.42578125" style="1132" customWidth="1"/>
    <col min="14082" max="14082" width="19.7109375" style="1132" customWidth="1"/>
    <col min="14083" max="14083" width="9.140625" style="1132"/>
    <col min="14084" max="14084" width="16.85546875" style="1132" customWidth="1"/>
    <col min="14085" max="14085" width="12.5703125" style="1132" customWidth="1"/>
    <col min="14086" max="14086" width="11.7109375" style="1132" customWidth="1"/>
    <col min="14087" max="14087" width="12.28515625" style="1132" customWidth="1"/>
    <col min="14088" max="14331" width="9.140625" style="1132"/>
    <col min="14332" max="14332" width="4.42578125" style="1132" customWidth="1"/>
    <col min="14333" max="14333" width="20.85546875" style="1132" customWidth="1"/>
    <col min="14334" max="14335" width="12" style="1132" customWidth="1"/>
    <col min="14336" max="14336" width="14.5703125" style="1132" customWidth="1"/>
    <col min="14337" max="14337" width="12.42578125" style="1132" customWidth="1"/>
    <col min="14338" max="14338" width="19.7109375" style="1132" customWidth="1"/>
    <col min="14339" max="14339" width="9.140625" style="1132"/>
    <col min="14340" max="14340" width="16.85546875" style="1132" customWidth="1"/>
    <col min="14341" max="14341" width="12.5703125" style="1132" customWidth="1"/>
    <col min="14342" max="14342" width="11.7109375" style="1132" customWidth="1"/>
    <col min="14343" max="14343" width="12.28515625" style="1132" customWidth="1"/>
    <col min="14344" max="14587" width="9.140625" style="1132"/>
    <col min="14588" max="14588" width="4.42578125" style="1132" customWidth="1"/>
    <col min="14589" max="14589" width="20.85546875" style="1132" customWidth="1"/>
    <col min="14590" max="14591" width="12" style="1132" customWidth="1"/>
    <col min="14592" max="14592" width="14.5703125" style="1132" customWidth="1"/>
    <col min="14593" max="14593" width="12.42578125" style="1132" customWidth="1"/>
    <col min="14594" max="14594" width="19.7109375" style="1132" customWidth="1"/>
    <col min="14595" max="14595" width="9.140625" style="1132"/>
    <col min="14596" max="14596" width="16.85546875" style="1132" customWidth="1"/>
    <col min="14597" max="14597" width="12.5703125" style="1132" customWidth="1"/>
    <col min="14598" max="14598" width="11.7109375" style="1132" customWidth="1"/>
    <col min="14599" max="14599" width="12.28515625" style="1132" customWidth="1"/>
    <col min="14600" max="14843" width="9.140625" style="1132"/>
    <col min="14844" max="14844" width="4.42578125" style="1132" customWidth="1"/>
    <col min="14845" max="14845" width="20.85546875" style="1132" customWidth="1"/>
    <col min="14846" max="14847" width="12" style="1132" customWidth="1"/>
    <col min="14848" max="14848" width="14.5703125" style="1132" customWidth="1"/>
    <col min="14849" max="14849" width="12.42578125" style="1132" customWidth="1"/>
    <col min="14850" max="14850" width="19.7109375" style="1132" customWidth="1"/>
    <col min="14851" max="14851" width="9.140625" style="1132"/>
    <col min="14852" max="14852" width="16.85546875" style="1132" customWidth="1"/>
    <col min="14853" max="14853" width="12.5703125" style="1132" customWidth="1"/>
    <col min="14854" max="14854" width="11.7109375" style="1132" customWidth="1"/>
    <col min="14855" max="14855" width="12.28515625" style="1132" customWidth="1"/>
    <col min="14856" max="15099" width="9.140625" style="1132"/>
    <col min="15100" max="15100" width="4.42578125" style="1132" customWidth="1"/>
    <col min="15101" max="15101" width="20.85546875" style="1132" customWidth="1"/>
    <col min="15102" max="15103" width="12" style="1132" customWidth="1"/>
    <col min="15104" max="15104" width="14.5703125" style="1132" customWidth="1"/>
    <col min="15105" max="15105" width="12.42578125" style="1132" customWidth="1"/>
    <col min="15106" max="15106" width="19.7109375" style="1132" customWidth="1"/>
    <col min="15107" max="15107" width="9.140625" style="1132"/>
    <col min="15108" max="15108" width="16.85546875" style="1132" customWidth="1"/>
    <col min="15109" max="15109" width="12.5703125" style="1132" customWidth="1"/>
    <col min="15110" max="15110" width="11.7109375" style="1132" customWidth="1"/>
    <col min="15111" max="15111" width="12.28515625" style="1132" customWidth="1"/>
    <col min="15112" max="15355" width="9.140625" style="1132"/>
    <col min="15356" max="15356" width="4.42578125" style="1132" customWidth="1"/>
    <col min="15357" max="15357" width="20.85546875" style="1132" customWidth="1"/>
    <col min="15358" max="15359" width="12" style="1132" customWidth="1"/>
    <col min="15360" max="15360" width="14.5703125" style="1132" customWidth="1"/>
    <col min="15361" max="15361" width="12.42578125" style="1132" customWidth="1"/>
    <col min="15362" max="15362" width="19.7109375" style="1132" customWidth="1"/>
    <col min="15363" max="15363" width="9.140625" style="1132"/>
    <col min="15364" max="15364" width="16.85546875" style="1132" customWidth="1"/>
    <col min="15365" max="15365" width="12.5703125" style="1132" customWidth="1"/>
    <col min="15366" max="15366" width="11.7109375" style="1132" customWidth="1"/>
    <col min="15367" max="15367" width="12.28515625" style="1132" customWidth="1"/>
    <col min="15368" max="15611" width="9.140625" style="1132"/>
    <col min="15612" max="15612" width="4.42578125" style="1132" customWidth="1"/>
    <col min="15613" max="15613" width="20.85546875" style="1132" customWidth="1"/>
    <col min="15614" max="15615" width="12" style="1132" customWidth="1"/>
    <col min="15616" max="15616" width="14.5703125" style="1132" customWidth="1"/>
    <col min="15617" max="15617" width="12.42578125" style="1132" customWidth="1"/>
    <col min="15618" max="15618" width="19.7109375" style="1132" customWidth="1"/>
    <col min="15619" max="15619" width="9.140625" style="1132"/>
    <col min="15620" max="15620" width="16.85546875" style="1132" customWidth="1"/>
    <col min="15621" max="15621" width="12.5703125" style="1132" customWidth="1"/>
    <col min="15622" max="15622" width="11.7109375" style="1132" customWidth="1"/>
    <col min="15623" max="15623" width="12.28515625" style="1132" customWidth="1"/>
    <col min="15624" max="15867" width="9.140625" style="1132"/>
    <col min="15868" max="15868" width="4.42578125" style="1132" customWidth="1"/>
    <col min="15869" max="15869" width="20.85546875" style="1132" customWidth="1"/>
    <col min="15870" max="15871" width="12" style="1132" customWidth="1"/>
    <col min="15872" max="15872" width="14.5703125" style="1132" customWidth="1"/>
    <col min="15873" max="15873" width="12.42578125" style="1132" customWidth="1"/>
    <col min="15874" max="15874" width="19.7109375" style="1132" customWidth="1"/>
    <col min="15875" max="15875" width="9.140625" style="1132"/>
    <col min="15876" max="15876" width="16.85546875" style="1132" customWidth="1"/>
    <col min="15877" max="15877" width="12.5703125" style="1132" customWidth="1"/>
    <col min="15878" max="15878" width="11.7109375" style="1132" customWidth="1"/>
    <col min="15879" max="15879" width="12.28515625" style="1132" customWidth="1"/>
    <col min="15880" max="16123" width="9.140625" style="1132"/>
    <col min="16124" max="16124" width="4.42578125" style="1132" customWidth="1"/>
    <col min="16125" max="16125" width="20.85546875" style="1132" customWidth="1"/>
    <col min="16126" max="16127" width="12" style="1132" customWidth="1"/>
    <col min="16128" max="16128" width="14.5703125" style="1132" customWidth="1"/>
    <col min="16129" max="16129" width="12.42578125" style="1132" customWidth="1"/>
    <col min="16130" max="16130" width="19.7109375" style="1132" customWidth="1"/>
    <col min="16131" max="16131" width="9.140625" style="1132"/>
    <col min="16132" max="16132" width="16.85546875" style="1132" customWidth="1"/>
    <col min="16133" max="16133" width="12.5703125" style="1132" customWidth="1"/>
    <col min="16134" max="16134" width="11.7109375" style="1132" customWidth="1"/>
    <col min="16135" max="16135" width="12.28515625" style="1132" customWidth="1"/>
    <col min="16136" max="16384" width="9.140625" style="1132"/>
  </cols>
  <sheetData>
    <row r="1" spans="1:20" ht="15.75">
      <c r="A1" s="566" t="s">
        <v>303</v>
      </c>
    </row>
    <row r="2" spans="1:20" ht="26.25" customHeight="1">
      <c r="A2" s="567" t="s">
        <v>304</v>
      </c>
    </row>
    <row r="5" spans="1:20" ht="38.25" customHeight="1" thickBot="1">
      <c r="A5" s="1452" t="s">
        <v>472</v>
      </c>
      <c r="B5" s="1452"/>
      <c r="C5" s="1452"/>
      <c r="D5" s="1452"/>
      <c r="E5" s="1452"/>
      <c r="F5" s="1452"/>
      <c r="H5" s="649" t="s">
        <v>330</v>
      </c>
    </row>
    <row r="6" spans="1:20" ht="15.75" customHeight="1" thickBot="1">
      <c r="A6" s="1453" t="s">
        <v>169</v>
      </c>
      <c r="B6" s="1444" t="s">
        <v>473</v>
      </c>
      <c r="C6" s="1445"/>
      <c r="D6" s="1446"/>
      <c r="E6" s="1447" t="s">
        <v>476</v>
      </c>
      <c r="F6" s="1449" t="s">
        <v>477</v>
      </c>
    </row>
    <row r="7" spans="1:20" ht="21" customHeight="1" thickBot="1">
      <c r="A7" s="1454"/>
      <c r="B7" s="1147" t="s">
        <v>311</v>
      </c>
      <c r="C7" s="1147" t="s">
        <v>319</v>
      </c>
      <c r="D7" s="1147" t="s">
        <v>320</v>
      </c>
      <c r="E7" s="1448"/>
      <c r="F7" s="1450"/>
    </row>
    <row r="8" spans="1:20" ht="17.25" customHeight="1" thickBot="1">
      <c r="A8" s="847" t="s">
        <v>170</v>
      </c>
      <c r="B8" s="733">
        <v>11922.721</v>
      </c>
      <c r="C8" s="733">
        <v>3536.817</v>
      </c>
      <c r="D8" s="883">
        <f t="shared" ref="D8:D13" si="0">(C8/B8)*100</f>
        <v>29.664511985141651</v>
      </c>
      <c r="E8" s="733">
        <v>10693.699000000001</v>
      </c>
      <c r="F8" s="883">
        <f t="shared" ref="F8:F13" si="1">((B8-E8)/E8)*100</f>
        <v>11.492954869965939</v>
      </c>
      <c r="H8" s="678" t="s">
        <v>171</v>
      </c>
    </row>
    <row r="9" spans="1:20" ht="18" customHeight="1" thickBot="1">
      <c r="A9" s="848" t="s">
        <v>172</v>
      </c>
      <c r="B9" s="734">
        <v>37085</v>
      </c>
      <c r="C9" s="734">
        <v>8059</v>
      </c>
      <c r="D9" s="884">
        <f t="shared" si="0"/>
        <v>21.731158150195498</v>
      </c>
      <c r="E9" s="734">
        <v>40523</v>
      </c>
      <c r="F9" s="884">
        <f t="shared" si="1"/>
        <v>-8.48407077462182</v>
      </c>
      <c r="H9" s="648">
        <f>B9-E9</f>
        <v>-3438</v>
      </c>
      <c r="O9"/>
      <c r="P9"/>
      <c r="Q9"/>
      <c r="R9"/>
      <c r="S9"/>
      <c r="T9"/>
    </row>
    <row r="10" spans="1:20" ht="15" customHeight="1" thickBot="1">
      <c r="A10" s="849" t="s">
        <v>305</v>
      </c>
      <c r="B10" s="735">
        <v>12783</v>
      </c>
      <c r="C10" s="1090">
        <v>0</v>
      </c>
      <c r="D10" s="884">
        <f t="shared" si="0"/>
        <v>0</v>
      </c>
      <c r="E10" s="736">
        <v>18208</v>
      </c>
      <c r="F10" s="884">
        <f t="shared" si="1"/>
        <v>-29.794595782073813</v>
      </c>
      <c r="O10"/>
      <c r="P10"/>
      <c r="Q10"/>
      <c r="R10"/>
      <c r="S10"/>
      <c r="T10"/>
    </row>
    <row r="11" spans="1:20" ht="17.25" customHeight="1" thickBot="1">
      <c r="A11" s="848" t="s">
        <v>173</v>
      </c>
      <c r="B11" s="1312">
        <v>206986.32699999999</v>
      </c>
      <c r="C11" s="738">
        <v>8455.366</v>
      </c>
      <c r="D11" s="885">
        <f t="shared" si="0"/>
        <v>4.0849877006610207</v>
      </c>
      <c r="E11" s="738">
        <v>206512.50399999999</v>
      </c>
      <c r="F11" s="885">
        <f t="shared" si="1"/>
        <v>0.22944034420308226</v>
      </c>
      <c r="J11" s="844"/>
      <c r="O11"/>
      <c r="P11"/>
      <c r="Q11"/>
      <c r="R11"/>
      <c r="S11"/>
      <c r="T11"/>
    </row>
    <row r="12" spans="1:20" ht="15" customHeight="1" thickBot="1">
      <c r="A12" s="847" t="s">
        <v>174</v>
      </c>
      <c r="B12" s="733">
        <v>76864.896999999997</v>
      </c>
      <c r="C12" s="733">
        <v>15771.785</v>
      </c>
      <c r="D12" s="884">
        <f t="shared" si="0"/>
        <v>20.518839698698873</v>
      </c>
      <c r="E12" s="733">
        <v>81476.212</v>
      </c>
      <c r="F12" s="884">
        <f t="shared" si="1"/>
        <v>-5.6597071547705271</v>
      </c>
      <c r="O12"/>
      <c r="P12"/>
      <c r="Q12"/>
      <c r="R12"/>
      <c r="S12"/>
      <c r="T12"/>
    </row>
    <row r="13" spans="1:20" ht="15" customHeight="1" thickBot="1">
      <c r="A13" s="847" t="s">
        <v>175</v>
      </c>
      <c r="B13" s="733">
        <f>B11+B12</f>
        <v>283851.22399999999</v>
      </c>
      <c r="C13" s="733">
        <f>C11+C12</f>
        <v>24227.150999999998</v>
      </c>
      <c r="D13" s="886">
        <f t="shared" si="0"/>
        <v>8.5351581925889466</v>
      </c>
      <c r="E13" s="733">
        <f>E11+E12</f>
        <v>287988.71600000001</v>
      </c>
      <c r="F13" s="886">
        <f t="shared" si="1"/>
        <v>-1.4366854568010321</v>
      </c>
      <c r="O13"/>
      <c r="P13"/>
      <c r="Q13"/>
      <c r="R13"/>
      <c r="S13"/>
      <c r="T13"/>
    </row>
    <row r="14" spans="1:20">
      <c r="E14" s="1077"/>
      <c r="O14"/>
      <c r="P14"/>
      <c r="Q14"/>
      <c r="R14"/>
      <c r="S14"/>
      <c r="T14"/>
    </row>
    <row r="15" spans="1:20">
      <c r="L15" s="1077"/>
      <c r="O15"/>
      <c r="P15"/>
      <c r="Q15"/>
      <c r="R15"/>
      <c r="S15"/>
      <c r="T15"/>
    </row>
    <row r="16" spans="1:20" ht="15.75">
      <c r="A16" s="570" t="s">
        <v>306</v>
      </c>
      <c r="L16" s="1077"/>
      <c r="O16"/>
      <c r="P16"/>
      <c r="Q16"/>
      <c r="R16"/>
      <c r="S16"/>
      <c r="T16"/>
    </row>
    <row r="17" spans="1:20">
      <c r="L17" s="1077"/>
      <c r="O17"/>
      <c r="P17"/>
      <c r="Q17"/>
      <c r="R17"/>
      <c r="S17"/>
      <c r="T17"/>
    </row>
    <row r="18" spans="1:20" ht="33" customHeight="1" thickBot="1">
      <c r="A18" s="1452" t="s">
        <v>478</v>
      </c>
      <c r="B18" s="1452"/>
      <c r="C18" s="1452"/>
      <c r="D18" s="1452"/>
      <c r="E18" s="1452"/>
      <c r="F18" s="1452"/>
      <c r="L18" s="1077"/>
      <c r="O18"/>
      <c r="P18"/>
      <c r="Q18"/>
      <c r="R18"/>
      <c r="S18"/>
      <c r="T18"/>
    </row>
    <row r="19" spans="1:20" ht="16.5" customHeight="1" thickBot="1">
      <c r="A19" s="1442" t="s">
        <v>176</v>
      </c>
      <c r="B19" s="1444" t="s">
        <v>473</v>
      </c>
      <c r="C19" s="1445"/>
      <c r="D19" s="1446"/>
      <c r="E19" s="1447" t="s">
        <v>476</v>
      </c>
      <c r="F19" s="1449" t="s">
        <v>477</v>
      </c>
      <c r="L19" s="1077"/>
      <c r="O19"/>
      <c r="P19"/>
      <c r="Q19"/>
      <c r="R19"/>
      <c r="S19"/>
      <c r="T19"/>
    </row>
    <row r="20" spans="1:20" ht="21" customHeight="1" thickBot="1">
      <c r="A20" s="1443"/>
      <c r="B20" s="846" t="s">
        <v>311</v>
      </c>
      <c r="C20" s="846" t="s">
        <v>446</v>
      </c>
      <c r="D20" s="846" t="s">
        <v>447</v>
      </c>
      <c r="E20" s="1448"/>
      <c r="F20" s="1450"/>
      <c r="L20" s="1168"/>
      <c r="O20"/>
      <c r="P20"/>
      <c r="Q20"/>
      <c r="R20"/>
      <c r="S20"/>
      <c r="T20"/>
    </row>
    <row r="21" spans="1:20" ht="15.75" thickBot="1">
      <c r="A21" s="568" t="s">
        <v>170</v>
      </c>
      <c r="B21" s="733">
        <v>21163.657999999999</v>
      </c>
      <c r="C21" s="739">
        <v>0</v>
      </c>
      <c r="D21" s="883">
        <f t="shared" ref="D21:D26" si="2">(C21/B21)*100</f>
        <v>0</v>
      </c>
      <c r="E21" s="733">
        <v>23598.791000000001</v>
      </c>
      <c r="F21" s="883">
        <f t="shared" ref="F21:F26" si="3">((B21-E21)/E21)*100</f>
        <v>-10.318888793921694</v>
      </c>
      <c r="H21" s="678" t="s">
        <v>177</v>
      </c>
      <c r="O21"/>
      <c r="P21"/>
      <c r="Q21"/>
      <c r="R21"/>
      <c r="S21"/>
      <c r="T21"/>
    </row>
    <row r="22" spans="1:20" ht="15.75" thickBot="1">
      <c r="A22" s="568" t="s">
        <v>172</v>
      </c>
      <c r="B22" s="733">
        <v>87196</v>
      </c>
      <c r="C22" s="739">
        <v>0</v>
      </c>
      <c r="D22" s="884">
        <f t="shared" si="2"/>
        <v>0</v>
      </c>
      <c r="E22" s="733">
        <v>118397</v>
      </c>
      <c r="F22" s="884">
        <f t="shared" si="3"/>
        <v>-26.352863670532194</v>
      </c>
      <c r="H22" s="648">
        <f>B22-E22</f>
        <v>-31201</v>
      </c>
      <c r="O22"/>
      <c r="P22"/>
      <c r="Q22"/>
      <c r="R22"/>
      <c r="S22"/>
      <c r="T22"/>
    </row>
    <row r="23" spans="1:20" ht="15.75" thickBot="1">
      <c r="A23" s="569" t="s">
        <v>305</v>
      </c>
      <c r="B23" s="736">
        <v>25704</v>
      </c>
      <c r="C23" s="740">
        <v>0</v>
      </c>
      <c r="D23" s="884">
        <f t="shared" si="2"/>
        <v>0</v>
      </c>
      <c r="E23" s="736">
        <v>42250</v>
      </c>
      <c r="F23" s="884">
        <f t="shared" si="3"/>
        <v>-39.16213017751479</v>
      </c>
      <c r="O23"/>
      <c r="P23"/>
      <c r="Q23"/>
      <c r="R23"/>
      <c r="S23"/>
      <c r="T23"/>
    </row>
    <row r="24" spans="1:20" ht="15.75" thickBot="1">
      <c r="A24" s="568" t="s">
        <v>173</v>
      </c>
      <c r="B24" s="733">
        <v>10026.683999999999</v>
      </c>
      <c r="C24" s="741">
        <v>23.876000000000001</v>
      </c>
      <c r="D24" s="885">
        <f t="shared" si="2"/>
        <v>0.23812458834845102</v>
      </c>
      <c r="E24" s="733">
        <v>12495.258</v>
      </c>
      <c r="F24" s="885">
        <f t="shared" si="3"/>
        <v>-19.756086669038773</v>
      </c>
      <c r="O24"/>
      <c r="P24"/>
      <c r="Q24"/>
      <c r="R24"/>
      <c r="S24"/>
      <c r="T24"/>
    </row>
    <row r="25" spans="1:20" ht="15.75" thickBot="1">
      <c r="A25" s="568" t="s">
        <v>174</v>
      </c>
      <c r="B25" s="733">
        <v>4272.4250000000002</v>
      </c>
      <c r="C25" s="741">
        <v>13.539</v>
      </c>
      <c r="D25" s="884">
        <f t="shared" si="2"/>
        <v>0.31689263123401812</v>
      </c>
      <c r="E25" s="733">
        <v>3988.5859999999998</v>
      </c>
      <c r="F25" s="884">
        <f t="shared" si="3"/>
        <v>7.1162813087144272</v>
      </c>
      <c r="O25"/>
      <c r="P25"/>
      <c r="Q25"/>
      <c r="R25"/>
      <c r="S25"/>
      <c r="T25"/>
    </row>
    <row r="26" spans="1:20" ht="15.75" thickBot="1">
      <c r="A26" s="568" t="s">
        <v>175</v>
      </c>
      <c r="B26" s="733">
        <f>B24+B25</f>
        <v>14299.109</v>
      </c>
      <c r="C26" s="742">
        <f>C24+C25</f>
        <v>37.414999999999999</v>
      </c>
      <c r="D26" s="886">
        <f t="shared" si="2"/>
        <v>0.26165966005294455</v>
      </c>
      <c r="E26" s="733">
        <f>E24+E25</f>
        <v>16483.844000000001</v>
      </c>
      <c r="F26" s="886">
        <f t="shared" si="3"/>
        <v>-13.253795655916184</v>
      </c>
      <c r="O26"/>
      <c r="P26"/>
      <c r="Q26"/>
      <c r="R26"/>
      <c r="S26"/>
      <c r="T26"/>
    </row>
    <row r="27" spans="1:20" ht="16.5" customHeight="1">
      <c r="A27" s="1451"/>
      <c r="B27" s="1451"/>
      <c r="C27" s="1451"/>
      <c r="D27" s="1451"/>
      <c r="E27" s="1451"/>
      <c r="F27" s="1451"/>
      <c r="H27"/>
      <c r="I27"/>
      <c r="J27"/>
      <c r="K27"/>
      <c r="L27"/>
      <c r="M27"/>
      <c r="N27"/>
      <c r="O27"/>
      <c r="P27"/>
      <c r="Q27"/>
      <c r="R27"/>
      <c r="S27"/>
      <c r="T27"/>
    </row>
    <row r="28" spans="1:20">
      <c r="B28" s="573"/>
      <c r="C28" s="574"/>
      <c r="D28" s="574"/>
      <c r="E28" s="574"/>
      <c r="F28" s="575"/>
      <c r="H28"/>
      <c r="I28"/>
      <c r="J28"/>
      <c r="K28"/>
      <c r="L28"/>
      <c r="M28"/>
      <c r="N28"/>
      <c r="O28"/>
      <c r="P28"/>
      <c r="Q28"/>
      <c r="R28"/>
      <c r="S28"/>
      <c r="T28"/>
    </row>
    <row r="29" spans="1:20">
      <c r="A29" s="1218" t="s">
        <v>451</v>
      </c>
      <c r="B29" s="577"/>
      <c r="C29" s="578"/>
      <c r="D29" s="578"/>
      <c r="E29" s="578"/>
      <c r="F29" s="575"/>
      <c r="H29"/>
      <c r="I29"/>
      <c r="J29"/>
      <c r="K29"/>
      <c r="L29"/>
      <c r="M29"/>
      <c r="N29"/>
      <c r="O29"/>
      <c r="P29"/>
      <c r="Q29"/>
      <c r="R29"/>
      <c r="S29"/>
      <c r="T29"/>
    </row>
    <row r="30" spans="1:20">
      <c r="A30" s="573"/>
      <c r="B30" s="582"/>
      <c r="C30" s="571"/>
      <c r="D30" s="571"/>
      <c r="E30" s="571"/>
      <c r="F30" s="571"/>
      <c r="G30" s="571"/>
      <c r="H30"/>
      <c r="I30"/>
      <c r="J30"/>
      <c r="K30"/>
      <c r="L30"/>
      <c r="M30"/>
      <c r="N30"/>
      <c r="O30"/>
      <c r="P30"/>
      <c r="Q30"/>
      <c r="R30"/>
      <c r="S30"/>
      <c r="T30"/>
    </row>
    <row r="31" spans="1:20">
      <c r="A31" s="573"/>
      <c r="B31" s="583"/>
      <c r="C31" s="571"/>
      <c r="D31" s="584"/>
      <c r="E31" s="585"/>
      <c r="F31" s="571"/>
      <c r="G31" s="571"/>
      <c r="H31"/>
      <c r="I31"/>
      <c r="J31"/>
      <c r="K31"/>
      <c r="L31"/>
      <c r="M31"/>
      <c r="N31"/>
      <c r="O31"/>
      <c r="P31"/>
      <c r="Q31"/>
      <c r="R31"/>
      <c r="S31"/>
      <c r="T31"/>
    </row>
    <row r="32" spans="1:20">
      <c r="A32" s="577"/>
      <c r="B32" s="571"/>
      <c r="C32" s="1441"/>
      <c r="D32" s="1441"/>
      <c r="E32" s="571"/>
      <c r="F32" s="571"/>
      <c r="G32" s="571"/>
      <c r="H32"/>
      <c r="I32"/>
      <c r="J32"/>
      <c r="K32"/>
      <c r="L32"/>
      <c r="M32"/>
      <c r="N32"/>
      <c r="O32"/>
      <c r="P32"/>
      <c r="Q32"/>
      <c r="R32"/>
      <c r="S32"/>
      <c r="T32"/>
    </row>
    <row r="33" spans="1:20">
      <c r="A33" s="571"/>
      <c r="B33" s="584"/>
      <c r="C33" s="571"/>
      <c r="D33" s="571"/>
      <c r="E33" s="571"/>
      <c r="F33" s="571"/>
      <c r="G33" s="571"/>
      <c r="H33"/>
      <c r="I33"/>
      <c r="J33"/>
      <c r="K33"/>
      <c r="L33"/>
      <c r="M33"/>
      <c r="N33"/>
      <c r="O33"/>
      <c r="P33"/>
      <c r="Q33"/>
      <c r="R33"/>
      <c r="S33"/>
      <c r="T33"/>
    </row>
    <row r="34" spans="1:20" ht="15.75">
      <c r="A34" s="579"/>
      <c r="B34" s="584"/>
      <c r="C34" s="581"/>
      <c r="D34"/>
      <c r="E34"/>
      <c r="F34" s="571"/>
      <c r="G34" s="571"/>
      <c r="H34"/>
      <c r="I34"/>
      <c r="J34"/>
      <c r="K34"/>
      <c r="L34"/>
      <c r="M34"/>
      <c r="N34"/>
      <c r="O34"/>
      <c r="P34"/>
      <c r="Q34"/>
      <c r="R34"/>
      <c r="S34"/>
      <c r="T34"/>
    </row>
    <row r="35" spans="1:20">
      <c r="A35" s="571"/>
      <c r="B35" s="586"/>
      <c r="C35" s="571"/>
      <c r="D35"/>
      <c r="E35"/>
      <c r="F35" s="571"/>
      <c r="G35" s="571"/>
      <c r="H35"/>
      <c r="I35"/>
      <c r="J35"/>
      <c r="K35"/>
      <c r="L35"/>
      <c r="M35"/>
      <c r="N35"/>
      <c r="O35"/>
      <c r="P35"/>
      <c r="Q35"/>
      <c r="R35"/>
      <c r="S35"/>
      <c r="T35"/>
    </row>
    <row r="36" spans="1:20">
      <c r="A36" s="572"/>
      <c r="B36" s="586"/>
      <c r="C36" s="571"/>
      <c r="D36"/>
      <c r="E36"/>
      <c r="F36" s="571"/>
      <c r="G36" s="571"/>
      <c r="H36"/>
      <c r="I36"/>
      <c r="J36"/>
      <c r="K36"/>
      <c r="L36"/>
      <c r="M36"/>
      <c r="N36"/>
      <c r="O36"/>
      <c r="P36"/>
      <c r="Q36"/>
      <c r="R36"/>
      <c r="S36"/>
      <c r="T36"/>
    </row>
    <row r="37" spans="1:20">
      <c r="A37" s="572"/>
      <c r="B37" s="571"/>
      <c r="C37" s="571"/>
      <c r="D37"/>
      <c r="E37"/>
      <c r="F37" s="571"/>
      <c r="G37" s="571"/>
      <c r="H37"/>
      <c r="I37"/>
      <c r="J37"/>
      <c r="K37"/>
      <c r="L37"/>
      <c r="M37"/>
      <c r="N37"/>
      <c r="O37"/>
      <c r="P37"/>
      <c r="Q37"/>
      <c r="R37"/>
      <c r="S37"/>
      <c r="T37"/>
    </row>
    <row r="38" spans="1:20">
      <c r="A38" s="573"/>
      <c r="B38" s="574"/>
      <c r="C38" s="574"/>
      <c r="D38"/>
      <c r="E38"/>
      <c r="F38" s="575"/>
      <c r="G38" s="571"/>
      <c r="H38"/>
      <c r="I38"/>
      <c r="J38"/>
      <c r="K38"/>
      <c r="L38"/>
      <c r="M38"/>
      <c r="N38"/>
      <c r="O38"/>
      <c r="P38"/>
      <c r="Q38"/>
      <c r="R38"/>
    </row>
    <row r="39" spans="1:20">
      <c r="A39" s="573"/>
      <c r="B39" s="574"/>
      <c r="C39" s="574"/>
      <c r="D39"/>
      <c r="E39"/>
      <c r="F39" s="575"/>
      <c r="G39" s="571"/>
      <c r="H39"/>
      <c r="I39"/>
      <c r="J39"/>
      <c r="K39"/>
      <c r="L39"/>
      <c r="M39"/>
      <c r="N39"/>
      <c r="O39"/>
      <c r="P39"/>
      <c r="Q39"/>
      <c r="R39"/>
    </row>
    <row r="40" spans="1:20">
      <c r="A40" s="577"/>
      <c r="B40" s="578"/>
      <c r="C40" s="578"/>
      <c r="D40"/>
      <c r="E40"/>
      <c r="F40" s="575"/>
      <c r="G40" s="580"/>
      <c r="H40"/>
      <c r="I40"/>
      <c r="J40"/>
      <c r="K40"/>
      <c r="L40"/>
      <c r="M40"/>
      <c r="N40"/>
      <c r="O40"/>
      <c r="P40"/>
      <c r="Q40"/>
      <c r="R40"/>
    </row>
    <row r="41" spans="1:20">
      <c r="A41" s="582"/>
      <c r="B41" s="571"/>
      <c r="C41" s="571"/>
      <c r="D41"/>
      <c r="E41"/>
      <c r="F41" s="571"/>
      <c r="G41" s="571"/>
      <c r="H41"/>
      <c r="I41"/>
      <c r="J41"/>
      <c r="K41"/>
      <c r="L41"/>
      <c r="M41"/>
      <c r="N41"/>
      <c r="O41"/>
      <c r="P41"/>
      <c r="Q41"/>
      <c r="R41"/>
    </row>
    <row r="42" spans="1:20">
      <c r="A42" s="583"/>
      <c r="B42" s="571"/>
      <c r="C42" s="584"/>
      <c r="D42"/>
      <c r="E42"/>
      <c r="F42" s="571"/>
      <c r="G42" s="571"/>
      <c r="H42" s="571"/>
    </row>
    <row r="43" spans="1:20">
      <c r="A43" s="571"/>
      <c r="B43" s="1441"/>
      <c r="C43" s="1441"/>
      <c r="D43" s="571"/>
      <c r="E43" s="571"/>
      <c r="F43" s="571"/>
      <c r="G43" s="571"/>
    </row>
    <row r="44" spans="1:20">
      <c r="A44" s="584"/>
      <c r="B44" s="571"/>
      <c r="C44" s="571"/>
      <c r="D44" s="571"/>
      <c r="E44" s="571"/>
      <c r="F44" s="571"/>
      <c r="G44" s="571"/>
    </row>
    <row r="45" spans="1:20">
      <c r="A45" s="584"/>
      <c r="B45" s="581"/>
      <c r="C45" s="571"/>
      <c r="D45" s="571"/>
      <c r="E45" s="571"/>
      <c r="F45" s="571"/>
      <c r="G45" s="571"/>
    </row>
    <row r="46" spans="1:20">
      <c r="A46" s="586"/>
      <c r="B46" s="571"/>
      <c r="C46" s="571"/>
      <c r="D46" s="571"/>
      <c r="E46" s="571"/>
      <c r="F46" s="571"/>
      <c r="G46" s="571"/>
    </row>
    <row r="47" spans="1:20">
      <c r="A47" s="586"/>
      <c r="B47" s="571"/>
      <c r="C47" s="571"/>
      <c r="D47" s="581"/>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07"/>
  <sheetViews>
    <sheetView zoomScaleNormal="100" workbookViewId="0">
      <selection activeCell="V29" sqref="V29"/>
    </sheetView>
  </sheetViews>
  <sheetFormatPr defaultRowHeight="12.75"/>
  <cols>
    <col min="1" max="1" width="21.7109375" style="1132" customWidth="1"/>
    <col min="2" max="2" width="11.140625" style="1132" customWidth="1"/>
    <col min="3" max="3" width="12.140625" style="1132" customWidth="1"/>
    <col min="4" max="4" width="8.85546875" style="1132" bestFit="1" customWidth="1"/>
    <col min="5" max="5" width="3" style="1132" customWidth="1"/>
    <col min="6" max="6" width="20.28515625" style="1132" customWidth="1"/>
    <col min="7" max="7" width="10.5703125" style="1132" customWidth="1"/>
    <col min="8" max="8" width="9.85546875" style="844" bestFit="1" customWidth="1"/>
    <col min="9" max="9" width="8.85546875" style="1132" bestFit="1" customWidth="1"/>
    <col min="10" max="10" width="2.85546875" style="1132" customWidth="1"/>
    <col min="11" max="11" width="19.85546875" style="1132" customWidth="1"/>
    <col min="12" max="12" width="12.140625" style="1132" customWidth="1"/>
    <col min="13" max="13" width="11.7109375" style="1132" customWidth="1"/>
    <col min="14" max="14" width="8.85546875" style="1132" bestFit="1" customWidth="1"/>
    <col min="15" max="15" width="4.42578125" style="1132" customWidth="1"/>
    <col min="16" max="16" width="16.7109375" style="1132" customWidth="1"/>
    <col min="17" max="17" width="12.42578125" style="1132" customWidth="1"/>
    <col min="18" max="18" width="15" style="1132" customWidth="1"/>
    <col min="19" max="19" width="8.85546875" style="1132" bestFit="1" customWidth="1"/>
    <col min="20" max="252" width="9.140625" style="1132"/>
    <col min="253" max="253" width="5" style="1132" customWidth="1"/>
    <col min="254" max="254" width="17.7109375" style="1132" customWidth="1"/>
    <col min="255" max="255" width="13.85546875" style="1132" customWidth="1"/>
    <col min="256" max="256" width="13.140625" style="1132" customWidth="1"/>
    <col min="257" max="257" width="12.28515625" style="1132" customWidth="1"/>
    <col min="258" max="258" width="3" style="1132" customWidth="1"/>
    <col min="259" max="259" width="20.28515625" style="1132" customWidth="1"/>
    <col min="260" max="260" width="12.5703125" style="1132" customWidth="1"/>
    <col min="261" max="261" width="11.7109375" style="1132" customWidth="1"/>
    <col min="262" max="262" width="9.140625" style="1132"/>
    <col min="263" max="263" width="2.85546875" style="1132" customWidth="1"/>
    <col min="264" max="264" width="18.5703125" style="1132" customWidth="1"/>
    <col min="265" max="265" width="14.42578125" style="1132" customWidth="1"/>
    <col min="266" max="266" width="13.7109375" style="1132" customWidth="1"/>
    <col min="267" max="267" width="10.140625" style="1132" customWidth="1"/>
    <col min="268" max="268" width="4.42578125" style="1132" customWidth="1"/>
    <col min="269" max="269" width="24" style="1132" customWidth="1"/>
    <col min="270" max="270" width="13.140625" style="1132" customWidth="1"/>
    <col min="271" max="271" width="13" style="1132" customWidth="1"/>
    <col min="272" max="272" width="10.42578125" style="1132" customWidth="1"/>
    <col min="273" max="508" width="9.140625" style="1132"/>
    <col min="509" max="509" width="5" style="1132" customWidth="1"/>
    <col min="510" max="510" width="17.7109375" style="1132" customWidth="1"/>
    <col min="511" max="511" width="13.85546875" style="1132" customWidth="1"/>
    <col min="512" max="512" width="13.140625" style="1132" customWidth="1"/>
    <col min="513" max="513" width="12.28515625" style="1132" customWidth="1"/>
    <col min="514" max="514" width="3" style="1132" customWidth="1"/>
    <col min="515" max="515" width="20.28515625" style="1132" customWidth="1"/>
    <col min="516" max="516" width="12.5703125" style="1132" customWidth="1"/>
    <col min="517" max="517" width="11.7109375" style="1132" customWidth="1"/>
    <col min="518" max="518" width="9.140625" style="1132"/>
    <col min="519" max="519" width="2.85546875" style="1132" customWidth="1"/>
    <col min="520" max="520" width="18.5703125" style="1132" customWidth="1"/>
    <col min="521" max="521" width="14.42578125" style="1132" customWidth="1"/>
    <col min="522" max="522" width="13.7109375" style="1132" customWidth="1"/>
    <col min="523" max="523" width="10.140625" style="1132" customWidth="1"/>
    <col min="524" max="524" width="4.42578125" style="1132" customWidth="1"/>
    <col min="525" max="525" width="24" style="1132" customWidth="1"/>
    <col min="526" max="526" width="13.140625" style="1132" customWidth="1"/>
    <col min="527" max="527" width="13" style="1132" customWidth="1"/>
    <col min="528" max="528" width="10.42578125" style="1132" customWidth="1"/>
    <col min="529" max="764" width="9.140625" style="1132"/>
    <col min="765" max="765" width="5" style="1132" customWidth="1"/>
    <col min="766" max="766" width="17.7109375" style="1132" customWidth="1"/>
    <col min="767" max="767" width="13.85546875" style="1132" customWidth="1"/>
    <col min="768" max="768" width="13.140625" style="1132" customWidth="1"/>
    <col min="769" max="769" width="12.28515625" style="1132" customWidth="1"/>
    <col min="770" max="770" width="3" style="1132" customWidth="1"/>
    <col min="771" max="771" width="20.28515625" style="1132" customWidth="1"/>
    <col min="772" max="772" width="12.5703125" style="1132" customWidth="1"/>
    <col min="773" max="773" width="11.7109375" style="1132" customWidth="1"/>
    <col min="774" max="774" width="9.140625" style="1132"/>
    <col min="775" max="775" width="2.85546875" style="1132" customWidth="1"/>
    <col min="776" max="776" width="18.5703125" style="1132" customWidth="1"/>
    <col min="777" max="777" width="14.42578125" style="1132" customWidth="1"/>
    <col min="778" max="778" width="13.7109375" style="1132" customWidth="1"/>
    <col min="779" max="779" width="10.140625" style="1132" customWidth="1"/>
    <col min="780" max="780" width="4.42578125" style="1132" customWidth="1"/>
    <col min="781" max="781" width="24" style="1132" customWidth="1"/>
    <col min="782" max="782" width="13.140625" style="1132" customWidth="1"/>
    <col min="783" max="783" width="13" style="1132" customWidth="1"/>
    <col min="784" max="784" width="10.42578125" style="1132" customWidth="1"/>
    <col min="785" max="1020" width="9.140625" style="1132"/>
    <col min="1021" max="1021" width="5" style="1132" customWidth="1"/>
    <col min="1022" max="1022" width="17.7109375" style="1132" customWidth="1"/>
    <col min="1023" max="1023" width="13.85546875" style="1132" customWidth="1"/>
    <col min="1024" max="1024" width="13.140625" style="1132" customWidth="1"/>
    <col min="1025" max="1025" width="12.28515625" style="1132" customWidth="1"/>
    <col min="1026" max="1026" width="3" style="1132" customWidth="1"/>
    <col min="1027" max="1027" width="20.28515625" style="1132" customWidth="1"/>
    <col min="1028" max="1028" width="12.5703125" style="1132" customWidth="1"/>
    <col min="1029" max="1029" width="11.7109375" style="1132" customWidth="1"/>
    <col min="1030" max="1030" width="9.140625" style="1132"/>
    <col min="1031" max="1031" width="2.85546875" style="1132" customWidth="1"/>
    <col min="1032" max="1032" width="18.5703125" style="1132" customWidth="1"/>
    <col min="1033" max="1033" width="14.42578125" style="1132" customWidth="1"/>
    <col min="1034" max="1034" width="13.7109375" style="1132" customWidth="1"/>
    <col min="1035" max="1035" width="10.140625" style="1132" customWidth="1"/>
    <col min="1036" max="1036" width="4.42578125" style="1132" customWidth="1"/>
    <col min="1037" max="1037" width="24" style="1132" customWidth="1"/>
    <col min="1038" max="1038" width="13.140625" style="1132" customWidth="1"/>
    <col min="1039" max="1039" width="13" style="1132" customWidth="1"/>
    <col min="1040" max="1040" width="10.42578125" style="1132" customWidth="1"/>
    <col min="1041" max="1276" width="9.140625" style="1132"/>
    <col min="1277" max="1277" width="5" style="1132" customWidth="1"/>
    <col min="1278" max="1278" width="17.7109375" style="1132" customWidth="1"/>
    <col min="1279" max="1279" width="13.85546875" style="1132" customWidth="1"/>
    <col min="1280" max="1280" width="13.140625" style="1132" customWidth="1"/>
    <col min="1281" max="1281" width="12.28515625" style="1132" customWidth="1"/>
    <col min="1282" max="1282" width="3" style="1132" customWidth="1"/>
    <col min="1283" max="1283" width="20.28515625" style="1132" customWidth="1"/>
    <col min="1284" max="1284" width="12.5703125" style="1132" customWidth="1"/>
    <col min="1285" max="1285" width="11.7109375" style="1132" customWidth="1"/>
    <col min="1286" max="1286" width="9.140625" style="1132"/>
    <col min="1287" max="1287" width="2.85546875" style="1132" customWidth="1"/>
    <col min="1288" max="1288" width="18.5703125" style="1132" customWidth="1"/>
    <col min="1289" max="1289" width="14.42578125" style="1132" customWidth="1"/>
    <col min="1290" max="1290" width="13.7109375" style="1132" customWidth="1"/>
    <col min="1291" max="1291" width="10.140625" style="1132" customWidth="1"/>
    <col min="1292" max="1292" width="4.42578125" style="1132" customWidth="1"/>
    <col min="1293" max="1293" width="24" style="1132" customWidth="1"/>
    <col min="1294" max="1294" width="13.140625" style="1132" customWidth="1"/>
    <col min="1295" max="1295" width="13" style="1132" customWidth="1"/>
    <col min="1296" max="1296" width="10.42578125" style="1132" customWidth="1"/>
    <col min="1297" max="1532" width="9.140625" style="1132"/>
    <col min="1533" max="1533" width="5" style="1132" customWidth="1"/>
    <col min="1534" max="1534" width="17.7109375" style="1132" customWidth="1"/>
    <col min="1535" max="1535" width="13.85546875" style="1132" customWidth="1"/>
    <col min="1536" max="1536" width="13.140625" style="1132" customWidth="1"/>
    <col min="1537" max="1537" width="12.28515625" style="1132" customWidth="1"/>
    <col min="1538" max="1538" width="3" style="1132" customWidth="1"/>
    <col min="1539" max="1539" width="20.28515625" style="1132" customWidth="1"/>
    <col min="1540" max="1540" width="12.5703125" style="1132" customWidth="1"/>
    <col min="1541" max="1541" width="11.7109375" style="1132" customWidth="1"/>
    <col min="1542" max="1542" width="9.140625" style="1132"/>
    <col min="1543" max="1543" width="2.85546875" style="1132" customWidth="1"/>
    <col min="1544" max="1544" width="18.5703125" style="1132" customWidth="1"/>
    <col min="1545" max="1545" width="14.42578125" style="1132" customWidth="1"/>
    <col min="1546" max="1546" width="13.7109375" style="1132" customWidth="1"/>
    <col min="1547" max="1547" width="10.140625" style="1132" customWidth="1"/>
    <col min="1548" max="1548" width="4.42578125" style="1132" customWidth="1"/>
    <col min="1549" max="1549" width="24" style="1132" customWidth="1"/>
    <col min="1550" max="1550" width="13.140625" style="1132" customWidth="1"/>
    <col min="1551" max="1551" width="13" style="1132" customWidth="1"/>
    <col min="1552" max="1552" width="10.42578125" style="1132" customWidth="1"/>
    <col min="1553" max="1788" width="9.140625" style="1132"/>
    <col min="1789" max="1789" width="5" style="1132" customWidth="1"/>
    <col min="1790" max="1790" width="17.7109375" style="1132" customWidth="1"/>
    <col min="1791" max="1791" width="13.85546875" style="1132" customWidth="1"/>
    <col min="1792" max="1792" width="13.140625" style="1132" customWidth="1"/>
    <col min="1793" max="1793" width="12.28515625" style="1132" customWidth="1"/>
    <col min="1794" max="1794" width="3" style="1132" customWidth="1"/>
    <col min="1795" max="1795" width="20.28515625" style="1132" customWidth="1"/>
    <col min="1796" max="1796" width="12.5703125" style="1132" customWidth="1"/>
    <col min="1797" max="1797" width="11.7109375" style="1132" customWidth="1"/>
    <col min="1798" max="1798" width="9.140625" style="1132"/>
    <col min="1799" max="1799" width="2.85546875" style="1132" customWidth="1"/>
    <col min="1800" max="1800" width="18.5703125" style="1132" customWidth="1"/>
    <col min="1801" max="1801" width="14.42578125" style="1132" customWidth="1"/>
    <col min="1802" max="1802" width="13.7109375" style="1132" customWidth="1"/>
    <col min="1803" max="1803" width="10.140625" style="1132" customWidth="1"/>
    <col min="1804" max="1804" width="4.42578125" style="1132" customWidth="1"/>
    <col min="1805" max="1805" width="24" style="1132" customWidth="1"/>
    <col min="1806" max="1806" width="13.140625" style="1132" customWidth="1"/>
    <col min="1807" max="1807" width="13" style="1132" customWidth="1"/>
    <col min="1808" max="1808" width="10.42578125" style="1132" customWidth="1"/>
    <col min="1809" max="2044" width="9.140625" style="1132"/>
    <col min="2045" max="2045" width="5" style="1132" customWidth="1"/>
    <col min="2046" max="2046" width="17.7109375" style="1132" customWidth="1"/>
    <col min="2047" max="2047" width="13.85546875" style="1132" customWidth="1"/>
    <col min="2048" max="2048" width="13.140625" style="1132" customWidth="1"/>
    <col min="2049" max="2049" width="12.28515625" style="1132" customWidth="1"/>
    <col min="2050" max="2050" width="3" style="1132" customWidth="1"/>
    <col min="2051" max="2051" width="20.28515625" style="1132" customWidth="1"/>
    <col min="2052" max="2052" width="12.5703125" style="1132" customWidth="1"/>
    <col min="2053" max="2053" width="11.7109375" style="1132" customWidth="1"/>
    <col min="2054" max="2054" width="9.140625" style="1132"/>
    <col min="2055" max="2055" width="2.85546875" style="1132" customWidth="1"/>
    <col min="2056" max="2056" width="18.5703125" style="1132" customWidth="1"/>
    <col min="2057" max="2057" width="14.42578125" style="1132" customWidth="1"/>
    <col min="2058" max="2058" width="13.7109375" style="1132" customWidth="1"/>
    <col min="2059" max="2059" width="10.140625" style="1132" customWidth="1"/>
    <col min="2060" max="2060" width="4.42578125" style="1132" customWidth="1"/>
    <col min="2061" max="2061" width="24" style="1132" customWidth="1"/>
    <col min="2062" max="2062" width="13.140625" style="1132" customWidth="1"/>
    <col min="2063" max="2063" width="13" style="1132" customWidth="1"/>
    <col min="2064" max="2064" width="10.42578125" style="1132" customWidth="1"/>
    <col min="2065" max="2300" width="9.140625" style="1132"/>
    <col min="2301" max="2301" width="5" style="1132" customWidth="1"/>
    <col min="2302" max="2302" width="17.7109375" style="1132" customWidth="1"/>
    <col min="2303" max="2303" width="13.85546875" style="1132" customWidth="1"/>
    <col min="2304" max="2304" width="13.140625" style="1132" customWidth="1"/>
    <col min="2305" max="2305" width="12.28515625" style="1132" customWidth="1"/>
    <col min="2306" max="2306" width="3" style="1132" customWidth="1"/>
    <col min="2307" max="2307" width="20.28515625" style="1132" customWidth="1"/>
    <col min="2308" max="2308" width="12.5703125" style="1132" customWidth="1"/>
    <col min="2309" max="2309" width="11.7109375" style="1132" customWidth="1"/>
    <col min="2310" max="2310" width="9.140625" style="1132"/>
    <col min="2311" max="2311" width="2.85546875" style="1132" customWidth="1"/>
    <col min="2312" max="2312" width="18.5703125" style="1132" customWidth="1"/>
    <col min="2313" max="2313" width="14.42578125" style="1132" customWidth="1"/>
    <col min="2314" max="2314" width="13.7109375" style="1132" customWidth="1"/>
    <col min="2315" max="2315" width="10.140625" style="1132" customWidth="1"/>
    <col min="2316" max="2316" width="4.42578125" style="1132" customWidth="1"/>
    <col min="2317" max="2317" width="24" style="1132" customWidth="1"/>
    <col min="2318" max="2318" width="13.140625" style="1132" customWidth="1"/>
    <col min="2319" max="2319" width="13" style="1132" customWidth="1"/>
    <col min="2320" max="2320" width="10.42578125" style="1132" customWidth="1"/>
    <col min="2321" max="2556" width="9.140625" style="1132"/>
    <col min="2557" max="2557" width="5" style="1132" customWidth="1"/>
    <col min="2558" max="2558" width="17.7109375" style="1132" customWidth="1"/>
    <col min="2559" max="2559" width="13.85546875" style="1132" customWidth="1"/>
    <col min="2560" max="2560" width="13.140625" style="1132" customWidth="1"/>
    <col min="2561" max="2561" width="12.28515625" style="1132" customWidth="1"/>
    <col min="2562" max="2562" width="3" style="1132" customWidth="1"/>
    <col min="2563" max="2563" width="20.28515625" style="1132" customWidth="1"/>
    <col min="2564" max="2564" width="12.5703125" style="1132" customWidth="1"/>
    <col min="2565" max="2565" width="11.7109375" style="1132" customWidth="1"/>
    <col min="2566" max="2566" width="9.140625" style="1132"/>
    <col min="2567" max="2567" width="2.85546875" style="1132" customWidth="1"/>
    <col min="2568" max="2568" width="18.5703125" style="1132" customWidth="1"/>
    <col min="2569" max="2569" width="14.42578125" style="1132" customWidth="1"/>
    <col min="2570" max="2570" width="13.7109375" style="1132" customWidth="1"/>
    <col min="2571" max="2571" width="10.140625" style="1132" customWidth="1"/>
    <col min="2572" max="2572" width="4.42578125" style="1132" customWidth="1"/>
    <col min="2573" max="2573" width="24" style="1132" customWidth="1"/>
    <col min="2574" max="2574" width="13.140625" style="1132" customWidth="1"/>
    <col min="2575" max="2575" width="13" style="1132" customWidth="1"/>
    <col min="2576" max="2576" width="10.42578125" style="1132" customWidth="1"/>
    <col min="2577" max="2812" width="9.140625" style="1132"/>
    <col min="2813" max="2813" width="5" style="1132" customWidth="1"/>
    <col min="2814" max="2814" width="17.7109375" style="1132" customWidth="1"/>
    <col min="2815" max="2815" width="13.85546875" style="1132" customWidth="1"/>
    <col min="2816" max="2816" width="13.140625" style="1132" customWidth="1"/>
    <col min="2817" max="2817" width="12.28515625" style="1132" customWidth="1"/>
    <col min="2818" max="2818" width="3" style="1132" customWidth="1"/>
    <col min="2819" max="2819" width="20.28515625" style="1132" customWidth="1"/>
    <col min="2820" max="2820" width="12.5703125" style="1132" customWidth="1"/>
    <col min="2821" max="2821" width="11.7109375" style="1132" customWidth="1"/>
    <col min="2822" max="2822" width="9.140625" style="1132"/>
    <col min="2823" max="2823" width="2.85546875" style="1132" customWidth="1"/>
    <col min="2824" max="2824" width="18.5703125" style="1132" customWidth="1"/>
    <col min="2825" max="2825" width="14.42578125" style="1132" customWidth="1"/>
    <col min="2826" max="2826" width="13.7109375" style="1132" customWidth="1"/>
    <col min="2827" max="2827" width="10.140625" style="1132" customWidth="1"/>
    <col min="2828" max="2828" width="4.42578125" style="1132" customWidth="1"/>
    <col min="2829" max="2829" width="24" style="1132" customWidth="1"/>
    <col min="2830" max="2830" width="13.140625" style="1132" customWidth="1"/>
    <col min="2831" max="2831" width="13" style="1132" customWidth="1"/>
    <col min="2832" max="2832" width="10.42578125" style="1132" customWidth="1"/>
    <col min="2833" max="3068" width="9.140625" style="1132"/>
    <col min="3069" max="3069" width="5" style="1132" customWidth="1"/>
    <col min="3070" max="3070" width="17.7109375" style="1132" customWidth="1"/>
    <col min="3071" max="3071" width="13.85546875" style="1132" customWidth="1"/>
    <col min="3072" max="3072" width="13.140625" style="1132" customWidth="1"/>
    <col min="3073" max="3073" width="12.28515625" style="1132" customWidth="1"/>
    <col min="3074" max="3074" width="3" style="1132" customWidth="1"/>
    <col min="3075" max="3075" width="20.28515625" style="1132" customWidth="1"/>
    <col min="3076" max="3076" width="12.5703125" style="1132" customWidth="1"/>
    <col min="3077" max="3077" width="11.7109375" style="1132" customWidth="1"/>
    <col min="3078" max="3078" width="9.140625" style="1132"/>
    <col min="3079" max="3079" width="2.85546875" style="1132" customWidth="1"/>
    <col min="3080" max="3080" width="18.5703125" style="1132" customWidth="1"/>
    <col min="3081" max="3081" width="14.42578125" style="1132" customWidth="1"/>
    <col min="3082" max="3082" width="13.7109375" style="1132" customWidth="1"/>
    <col min="3083" max="3083" width="10.140625" style="1132" customWidth="1"/>
    <col min="3084" max="3084" width="4.42578125" style="1132" customWidth="1"/>
    <col min="3085" max="3085" width="24" style="1132" customWidth="1"/>
    <col min="3086" max="3086" width="13.140625" style="1132" customWidth="1"/>
    <col min="3087" max="3087" width="13" style="1132" customWidth="1"/>
    <col min="3088" max="3088" width="10.42578125" style="1132" customWidth="1"/>
    <col min="3089" max="3324" width="9.140625" style="1132"/>
    <col min="3325" max="3325" width="5" style="1132" customWidth="1"/>
    <col min="3326" max="3326" width="17.7109375" style="1132" customWidth="1"/>
    <col min="3327" max="3327" width="13.85546875" style="1132" customWidth="1"/>
    <col min="3328" max="3328" width="13.140625" style="1132" customWidth="1"/>
    <col min="3329" max="3329" width="12.28515625" style="1132" customWidth="1"/>
    <col min="3330" max="3330" width="3" style="1132" customWidth="1"/>
    <col min="3331" max="3331" width="20.28515625" style="1132" customWidth="1"/>
    <col min="3332" max="3332" width="12.5703125" style="1132" customWidth="1"/>
    <col min="3333" max="3333" width="11.7109375" style="1132" customWidth="1"/>
    <col min="3334" max="3334" width="9.140625" style="1132"/>
    <col min="3335" max="3335" width="2.85546875" style="1132" customWidth="1"/>
    <col min="3336" max="3336" width="18.5703125" style="1132" customWidth="1"/>
    <col min="3337" max="3337" width="14.42578125" style="1132" customWidth="1"/>
    <col min="3338" max="3338" width="13.7109375" style="1132" customWidth="1"/>
    <col min="3339" max="3339" width="10.140625" style="1132" customWidth="1"/>
    <col min="3340" max="3340" width="4.42578125" style="1132" customWidth="1"/>
    <col min="3341" max="3341" width="24" style="1132" customWidth="1"/>
    <col min="3342" max="3342" width="13.140625" style="1132" customWidth="1"/>
    <col min="3343" max="3343" width="13" style="1132" customWidth="1"/>
    <col min="3344" max="3344" width="10.42578125" style="1132" customWidth="1"/>
    <col min="3345" max="3580" width="9.140625" style="1132"/>
    <col min="3581" max="3581" width="5" style="1132" customWidth="1"/>
    <col min="3582" max="3582" width="17.7109375" style="1132" customWidth="1"/>
    <col min="3583" max="3583" width="13.85546875" style="1132" customWidth="1"/>
    <col min="3584" max="3584" width="13.140625" style="1132" customWidth="1"/>
    <col min="3585" max="3585" width="12.28515625" style="1132" customWidth="1"/>
    <col min="3586" max="3586" width="3" style="1132" customWidth="1"/>
    <col min="3587" max="3587" width="20.28515625" style="1132" customWidth="1"/>
    <col min="3588" max="3588" width="12.5703125" style="1132" customWidth="1"/>
    <col min="3589" max="3589" width="11.7109375" style="1132" customWidth="1"/>
    <col min="3590" max="3590" width="9.140625" style="1132"/>
    <col min="3591" max="3591" width="2.85546875" style="1132" customWidth="1"/>
    <col min="3592" max="3592" width="18.5703125" style="1132" customWidth="1"/>
    <col min="3593" max="3593" width="14.42578125" style="1132" customWidth="1"/>
    <col min="3594" max="3594" width="13.7109375" style="1132" customWidth="1"/>
    <col min="3595" max="3595" width="10.140625" style="1132" customWidth="1"/>
    <col min="3596" max="3596" width="4.42578125" style="1132" customWidth="1"/>
    <col min="3597" max="3597" width="24" style="1132" customWidth="1"/>
    <col min="3598" max="3598" width="13.140625" style="1132" customWidth="1"/>
    <col min="3599" max="3599" width="13" style="1132" customWidth="1"/>
    <col min="3600" max="3600" width="10.42578125" style="1132" customWidth="1"/>
    <col min="3601" max="3836" width="9.140625" style="1132"/>
    <col min="3837" max="3837" width="5" style="1132" customWidth="1"/>
    <col min="3838" max="3838" width="17.7109375" style="1132" customWidth="1"/>
    <col min="3839" max="3839" width="13.85546875" style="1132" customWidth="1"/>
    <col min="3840" max="3840" width="13.140625" style="1132" customWidth="1"/>
    <col min="3841" max="3841" width="12.28515625" style="1132" customWidth="1"/>
    <col min="3842" max="3842" width="3" style="1132" customWidth="1"/>
    <col min="3843" max="3843" width="20.28515625" style="1132" customWidth="1"/>
    <col min="3844" max="3844" width="12.5703125" style="1132" customWidth="1"/>
    <col min="3845" max="3845" width="11.7109375" style="1132" customWidth="1"/>
    <col min="3846" max="3846" width="9.140625" style="1132"/>
    <col min="3847" max="3847" width="2.85546875" style="1132" customWidth="1"/>
    <col min="3848" max="3848" width="18.5703125" style="1132" customWidth="1"/>
    <col min="3849" max="3849" width="14.42578125" style="1132" customWidth="1"/>
    <col min="3850" max="3850" width="13.7109375" style="1132" customWidth="1"/>
    <col min="3851" max="3851" width="10.140625" style="1132" customWidth="1"/>
    <col min="3852" max="3852" width="4.42578125" style="1132" customWidth="1"/>
    <col min="3853" max="3853" width="24" style="1132" customWidth="1"/>
    <col min="3854" max="3854" width="13.140625" style="1132" customWidth="1"/>
    <col min="3855" max="3855" width="13" style="1132" customWidth="1"/>
    <col min="3856" max="3856" width="10.42578125" style="1132" customWidth="1"/>
    <col min="3857" max="4092" width="9.140625" style="1132"/>
    <col min="4093" max="4093" width="5" style="1132" customWidth="1"/>
    <col min="4094" max="4094" width="17.7109375" style="1132" customWidth="1"/>
    <col min="4095" max="4095" width="13.85546875" style="1132" customWidth="1"/>
    <col min="4096" max="4096" width="13.140625" style="1132" customWidth="1"/>
    <col min="4097" max="4097" width="12.28515625" style="1132" customWidth="1"/>
    <col min="4098" max="4098" width="3" style="1132" customWidth="1"/>
    <col min="4099" max="4099" width="20.28515625" style="1132" customWidth="1"/>
    <col min="4100" max="4100" width="12.5703125" style="1132" customWidth="1"/>
    <col min="4101" max="4101" width="11.7109375" style="1132" customWidth="1"/>
    <col min="4102" max="4102" width="9.140625" style="1132"/>
    <col min="4103" max="4103" width="2.85546875" style="1132" customWidth="1"/>
    <col min="4104" max="4104" width="18.5703125" style="1132" customWidth="1"/>
    <col min="4105" max="4105" width="14.42578125" style="1132" customWidth="1"/>
    <col min="4106" max="4106" width="13.7109375" style="1132" customWidth="1"/>
    <col min="4107" max="4107" width="10.140625" style="1132" customWidth="1"/>
    <col min="4108" max="4108" width="4.42578125" style="1132" customWidth="1"/>
    <col min="4109" max="4109" width="24" style="1132" customWidth="1"/>
    <col min="4110" max="4110" width="13.140625" style="1132" customWidth="1"/>
    <col min="4111" max="4111" width="13" style="1132" customWidth="1"/>
    <col min="4112" max="4112" width="10.42578125" style="1132" customWidth="1"/>
    <col min="4113" max="4348" width="9.140625" style="1132"/>
    <col min="4349" max="4349" width="5" style="1132" customWidth="1"/>
    <col min="4350" max="4350" width="17.7109375" style="1132" customWidth="1"/>
    <col min="4351" max="4351" width="13.85546875" style="1132" customWidth="1"/>
    <col min="4352" max="4352" width="13.140625" style="1132" customWidth="1"/>
    <col min="4353" max="4353" width="12.28515625" style="1132" customWidth="1"/>
    <col min="4354" max="4354" width="3" style="1132" customWidth="1"/>
    <col min="4355" max="4355" width="20.28515625" style="1132" customWidth="1"/>
    <col min="4356" max="4356" width="12.5703125" style="1132" customWidth="1"/>
    <col min="4357" max="4357" width="11.7109375" style="1132" customWidth="1"/>
    <col min="4358" max="4358" width="9.140625" style="1132"/>
    <col min="4359" max="4359" width="2.85546875" style="1132" customWidth="1"/>
    <col min="4360" max="4360" width="18.5703125" style="1132" customWidth="1"/>
    <col min="4361" max="4361" width="14.42578125" style="1132" customWidth="1"/>
    <col min="4362" max="4362" width="13.7109375" style="1132" customWidth="1"/>
    <col min="4363" max="4363" width="10.140625" style="1132" customWidth="1"/>
    <col min="4364" max="4364" width="4.42578125" style="1132" customWidth="1"/>
    <col min="4365" max="4365" width="24" style="1132" customWidth="1"/>
    <col min="4366" max="4366" width="13.140625" style="1132" customWidth="1"/>
    <col min="4367" max="4367" width="13" style="1132" customWidth="1"/>
    <col min="4368" max="4368" width="10.42578125" style="1132" customWidth="1"/>
    <col min="4369" max="4604" width="9.140625" style="1132"/>
    <col min="4605" max="4605" width="5" style="1132" customWidth="1"/>
    <col min="4606" max="4606" width="17.7109375" style="1132" customWidth="1"/>
    <col min="4607" max="4607" width="13.85546875" style="1132" customWidth="1"/>
    <col min="4608" max="4608" width="13.140625" style="1132" customWidth="1"/>
    <col min="4609" max="4609" width="12.28515625" style="1132" customWidth="1"/>
    <col min="4610" max="4610" width="3" style="1132" customWidth="1"/>
    <col min="4611" max="4611" width="20.28515625" style="1132" customWidth="1"/>
    <col min="4612" max="4612" width="12.5703125" style="1132" customWidth="1"/>
    <col min="4613" max="4613" width="11.7109375" style="1132" customWidth="1"/>
    <col min="4614" max="4614" width="9.140625" style="1132"/>
    <col min="4615" max="4615" width="2.85546875" style="1132" customWidth="1"/>
    <col min="4616" max="4616" width="18.5703125" style="1132" customWidth="1"/>
    <col min="4617" max="4617" width="14.42578125" style="1132" customWidth="1"/>
    <col min="4618" max="4618" width="13.7109375" style="1132" customWidth="1"/>
    <col min="4619" max="4619" width="10.140625" style="1132" customWidth="1"/>
    <col min="4620" max="4620" width="4.42578125" style="1132" customWidth="1"/>
    <col min="4621" max="4621" width="24" style="1132" customWidth="1"/>
    <col min="4622" max="4622" width="13.140625" style="1132" customWidth="1"/>
    <col min="4623" max="4623" width="13" style="1132" customWidth="1"/>
    <col min="4624" max="4624" width="10.42578125" style="1132" customWidth="1"/>
    <col min="4625" max="4860" width="9.140625" style="1132"/>
    <col min="4861" max="4861" width="5" style="1132" customWidth="1"/>
    <col min="4862" max="4862" width="17.7109375" style="1132" customWidth="1"/>
    <col min="4863" max="4863" width="13.85546875" style="1132" customWidth="1"/>
    <col min="4864" max="4864" width="13.140625" style="1132" customWidth="1"/>
    <col min="4865" max="4865" width="12.28515625" style="1132" customWidth="1"/>
    <col min="4866" max="4866" width="3" style="1132" customWidth="1"/>
    <col min="4867" max="4867" width="20.28515625" style="1132" customWidth="1"/>
    <col min="4868" max="4868" width="12.5703125" style="1132" customWidth="1"/>
    <col min="4869" max="4869" width="11.7109375" style="1132" customWidth="1"/>
    <col min="4870" max="4870" width="9.140625" style="1132"/>
    <col min="4871" max="4871" width="2.85546875" style="1132" customWidth="1"/>
    <col min="4872" max="4872" width="18.5703125" style="1132" customWidth="1"/>
    <col min="4873" max="4873" width="14.42578125" style="1132" customWidth="1"/>
    <col min="4874" max="4874" width="13.7109375" style="1132" customWidth="1"/>
    <col min="4875" max="4875" width="10.140625" style="1132" customWidth="1"/>
    <col min="4876" max="4876" width="4.42578125" style="1132" customWidth="1"/>
    <col min="4877" max="4877" width="24" style="1132" customWidth="1"/>
    <col min="4878" max="4878" width="13.140625" style="1132" customWidth="1"/>
    <col min="4879" max="4879" width="13" style="1132" customWidth="1"/>
    <col min="4880" max="4880" width="10.42578125" style="1132" customWidth="1"/>
    <col min="4881" max="5116" width="9.140625" style="1132"/>
    <col min="5117" max="5117" width="5" style="1132" customWidth="1"/>
    <col min="5118" max="5118" width="17.7109375" style="1132" customWidth="1"/>
    <col min="5119" max="5119" width="13.85546875" style="1132" customWidth="1"/>
    <col min="5120" max="5120" width="13.140625" style="1132" customWidth="1"/>
    <col min="5121" max="5121" width="12.28515625" style="1132" customWidth="1"/>
    <col min="5122" max="5122" width="3" style="1132" customWidth="1"/>
    <col min="5123" max="5123" width="20.28515625" style="1132" customWidth="1"/>
    <col min="5124" max="5124" width="12.5703125" style="1132" customWidth="1"/>
    <col min="5125" max="5125" width="11.7109375" style="1132" customWidth="1"/>
    <col min="5126" max="5126" width="9.140625" style="1132"/>
    <col min="5127" max="5127" width="2.85546875" style="1132" customWidth="1"/>
    <col min="5128" max="5128" width="18.5703125" style="1132" customWidth="1"/>
    <col min="5129" max="5129" width="14.42578125" style="1132" customWidth="1"/>
    <col min="5130" max="5130" width="13.7109375" style="1132" customWidth="1"/>
    <col min="5131" max="5131" width="10.140625" style="1132" customWidth="1"/>
    <col min="5132" max="5132" width="4.42578125" style="1132" customWidth="1"/>
    <col min="5133" max="5133" width="24" style="1132" customWidth="1"/>
    <col min="5134" max="5134" width="13.140625" style="1132" customWidth="1"/>
    <col min="5135" max="5135" width="13" style="1132" customWidth="1"/>
    <col min="5136" max="5136" width="10.42578125" style="1132" customWidth="1"/>
    <col min="5137" max="5372" width="9.140625" style="1132"/>
    <col min="5373" max="5373" width="5" style="1132" customWidth="1"/>
    <col min="5374" max="5374" width="17.7109375" style="1132" customWidth="1"/>
    <col min="5375" max="5375" width="13.85546875" style="1132" customWidth="1"/>
    <col min="5376" max="5376" width="13.140625" style="1132" customWidth="1"/>
    <col min="5377" max="5377" width="12.28515625" style="1132" customWidth="1"/>
    <col min="5378" max="5378" width="3" style="1132" customWidth="1"/>
    <col min="5379" max="5379" width="20.28515625" style="1132" customWidth="1"/>
    <col min="5380" max="5380" width="12.5703125" style="1132" customWidth="1"/>
    <col min="5381" max="5381" width="11.7109375" style="1132" customWidth="1"/>
    <col min="5382" max="5382" width="9.140625" style="1132"/>
    <col min="5383" max="5383" width="2.85546875" style="1132" customWidth="1"/>
    <col min="5384" max="5384" width="18.5703125" style="1132" customWidth="1"/>
    <col min="5385" max="5385" width="14.42578125" style="1132" customWidth="1"/>
    <col min="5386" max="5386" width="13.7109375" style="1132" customWidth="1"/>
    <col min="5387" max="5387" width="10.140625" style="1132" customWidth="1"/>
    <col min="5388" max="5388" width="4.42578125" style="1132" customWidth="1"/>
    <col min="5389" max="5389" width="24" style="1132" customWidth="1"/>
    <col min="5390" max="5390" width="13.140625" style="1132" customWidth="1"/>
    <col min="5391" max="5391" width="13" style="1132" customWidth="1"/>
    <col min="5392" max="5392" width="10.42578125" style="1132" customWidth="1"/>
    <col min="5393" max="5628" width="9.140625" style="1132"/>
    <col min="5629" max="5629" width="5" style="1132" customWidth="1"/>
    <col min="5630" max="5630" width="17.7109375" style="1132" customWidth="1"/>
    <col min="5631" max="5631" width="13.85546875" style="1132" customWidth="1"/>
    <col min="5632" max="5632" width="13.140625" style="1132" customWidth="1"/>
    <col min="5633" max="5633" width="12.28515625" style="1132" customWidth="1"/>
    <col min="5634" max="5634" width="3" style="1132" customWidth="1"/>
    <col min="5635" max="5635" width="20.28515625" style="1132" customWidth="1"/>
    <col min="5636" max="5636" width="12.5703125" style="1132" customWidth="1"/>
    <col min="5637" max="5637" width="11.7109375" style="1132" customWidth="1"/>
    <col min="5638" max="5638" width="9.140625" style="1132"/>
    <col min="5639" max="5639" width="2.85546875" style="1132" customWidth="1"/>
    <col min="5640" max="5640" width="18.5703125" style="1132" customWidth="1"/>
    <col min="5641" max="5641" width="14.42578125" style="1132" customWidth="1"/>
    <col min="5642" max="5642" width="13.7109375" style="1132" customWidth="1"/>
    <col min="5643" max="5643" width="10.140625" style="1132" customWidth="1"/>
    <col min="5644" max="5644" width="4.42578125" style="1132" customWidth="1"/>
    <col min="5645" max="5645" width="24" style="1132" customWidth="1"/>
    <col min="5646" max="5646" width="13.140625" style="1132" customWidth="1"/>
    <col min="5647" max="5647" width="13" style="1132" customWidth="1"/>
    <col min="5648" max="5648" width="10.42578125" style="1132" customWidth="1"/>
    <col min="5649" max="5884" width="9.140625" style="1132"/>
    <col min="5885" max="5885" width="5" style="1132" customWidth="1"/>
    <col min="5886" max="5886" width="17.7109375" style="1132" customWidth="1"/>
    <col min="5887" max="5887" width="13.85546875" style="1132" customWidth="1"/>
    <col min="5888" max="5888" width="13.140625" style="1132" customWidth="1"/>
    <col min="5889" max="5889" width="12.28515625" style="1132" customWidth="1"/>
    <col min="5890" max="5890" width="3" style="1132" customWidth="1"/>
    <col min="5891" max="5891" width="20.28515625" style="1132" customWidth="1"/>
    <col min="5892" max="5892" width="12.5703125" style="1132" customWidth="1"/>
    <col min="5893" max="5893" width="11.7109375" style="1132" customWidth="1"/>
    <col min="5894" max="5894" width="9.140625" style="1132"/>
    <col min="5895" max="5895" width="2.85546875" style="1132" customWidth="1"/>
    <col min="5896" max="5896" width="18.5703125" style="1132" customWidth="1"/>
    <col min="5897" max="5897" width="14.42578125" style="1132" customWidth="1"/>
    <col min="5898" max="5898" width="13.7109375" style="1132" customWidth="1"/>
    <col min="5899" max="5899" width="10.140625" style="1132" customWidth="1"/>
    <col min="5900" max="5900" width="4.42578125" style="1132" customWidth="1"/>
    <col min="5901" max="5901" width="24" style="1132" customWidth="1"/>
    <col min="5902" max="5902" width="13.140625" style="1132" customWidth="1"/>
    <col min="5903" max="5903" width="13" style="1132" customWidth="1"/>
    <col min="5904" max="5904" width="10.42578125" style="1132" customWidth="1"/>
    <col min="5905" max="6140" width="9.140625" style="1132"/>
    <col min="6141" max="6141" width="5" style="1132" customWidth="1"/>
    <col min="6142" max="6142" width="17.7109375" style="1132" customWidth="1"/>
    <col min="6143" max="6143" width="13.85546875" style="1132" customWidth="1"/>
    <col min="6144" max="6144" width="13.140625" style="1132" customWidth="1"/>
    <col min="6145" max="6145" width="12.28515625" style="1132" customWidth="1"/>
    <col min="6146" max="6146" width="3" style="1132" customWidth="1"/>
    <col min="6147" max="6147" width="20.28515625" style="1132" customWidth="1"/>
    <col min="6148" max="6148" width="12.5703125" style="1132" customWidth="1"/>
    <col min="6149" max="6149" width="11.7109375" style="1132" customWidth="1"/>
    <col min="6150" max="6150" width="9.140625" style="1132"/>
    <col min="6151" max="6151" width="2.85546875" style="1132" customWidth="1"/>
    <col min="6152" max="6152" width="18.5703125" style="1132" customWidth="1"/>
    <col min="6153" max="6153" width="14.42578125" style="1132" customWidth="1"/>
    <col min="6154" max="6154" width="13.7109375" style="1132" customWidth="1"/>
    <col min="6155" max="6155" width="10.140625" style="1132" customWidth="1"/>
    <col min="6156" max="6156" width="4.42578125" style="1132" customWidth="1"/>
    <col min="6157" max="6157" width="24" style="1132" customWidth="1"/>
    <col min="6158" max="6158" width="13.140625" style="1132" customWidth="1"/>
    <col min="6159" max="6159" width="13" style="1132" customWidth="1"/>
    <col min="6160" max="6160" width="10.42578125" style="1132" customWidth="1"/>
    <col min="6161" max="6396" width="9.140625" style="1132"/>
    <col min="6397" max="6397" width="5" style="1132" customWidth="1"/>
    <col min="6398" max="6398" width="17.7109375" style="1132" customWidth="1"/>
    <col min="6399" max="6399" width="13.85546875" style="1132" customWidth="1"/>
    <col min="6400" max="6400" width="13.140625" style="1132" customWidth="1"/>
    <col min="6401" max="6401" width="12.28515625" style="1132" customWidth="1"/>
    <col min="6402" max="6402" width="3" style="1132" customWidth="1"/>
    <col min="6403" max="6403" width="20.28515625" style="1132" customWidth="1"/>
    <col min="6404" max="6404" width="12.5703125" style="1132" customWidth="1"/>
    <col min="6405" max="6405" width="11.7109375" style="1132" customWidth="1"/>
    <col min="6406" max="6406" width="9.140625" style="1132"/>
    <col min="6407" max="6407" width="2.85546875" style="1132" customWidth="1"/>
    <col min="6408" max="6408" width="18.5703125" style="1132" customWidth="1"/>
    <col min="6409" max="6409" width="14.42578125" style="1132" customWidth="1"/>
    <col min="6410" max="6410" width="13.7109375" style="1132" customWidth="1"/>
    <col min="6411" max="6411" width="10.140625" style="1132" customWidth="1"/>
    <col min="6412" max="6412" width="4.42578125" style="1132" customWidth="1"/>
    <col min="6413" max="6413" width="24" style="1132" customWidth="1"/>
    <col min="6414" max="6414" width="13.140625" style="1132" customWidth="1"/>
    <col min="6415" max="6415" width="13" style="1132" customWidth="1"/>
    <col min="6416" max="6416" width="10.42578125" style="1132" customWidth="1"/>
    <col min="6417" max="6652" width="9.140625" style="1132"/>
    <col min="6653" max="6653" width="5" style="1132" customWidth="1"/>
    <col min="6654" max="6654" width="17.7109375" style="1132" customWidth="1"/>
    <col min="6655" max="6655" width="13.85546875" style="1132" customWidth="1"/>
    <col min="6656" max="6656" width="13.140625" style="1132" customWidth="1"/>
    <col min="6657" max="6657" width="12.28515625" style="1132" customWidth="1"/>
    <col min="6658" max="6658" width="3" style="1132" customWidth="1"/>
    <col min="6659" max="6659" width="20.28515625" style="1132" customWidth="1"/>
    <col min="6660" max="6660" width="12.5703125" style="1132" customWidth="1"/>
    <col min="6661" max="6661" width="11.7109375" style="1132" customWidth="1"/>
    <col min="6662" max="6662" width="9.140625" style="1132"/>
    <col min="6663" max="6663" width="2.85546875" style="1132" customWidth="1"/>
    <col min="6664" max="6664" width="18.5703125" style="1132" customWidth="1"/>
    <col min="6665" max="6665" width="14.42578125" style="1132" customWidth="1"/>
    <col min="6666" max="6666" width="13.7109375" style="1132" customWidth="1"/>
    <col min="6667" max="6667" width="10.140625" style="1132" customWidth="1"/>
    <col min="6668" max="6668" width="4.42578125" style="1132" customWidth="1"/>
    <col min="6669" max="6669" width="24" style="1132" customWidth="1"/>
    <col min="6670" max="6670" width="13.140625" style="1132" customWidth="1"/>
    <col min="6671" max="6671" width="13" style="1132" customWidth="1"/>
    <col min="6672" max="6672" width="10.42578125" style="1132" customWidth="1"/>
    <col min="6673" max="6908" width="9.140625" style="1132"/>
    <col min="6909" max="6909" width="5" style="1132" customWidth="1"/>
    <col min="6910" max="6910" width="17.7109375" style="1132" customWidth="1"/>
    <col min="6911" max="6911" width="13.85546875" style="1132" customWidth="1"/>
    <col min="6912" max="6912" width="13.140625" style="1132" customWidth="1"/>
    <col min="6913" max="6913" width="12.28515625" style="1132" customWidth="1"/>
    <col min="6914" max="6914" width="3" style="1132" customWidth="1"/>
    <col min="6915" max="6915" width="20.28515625" style="1132" customWidth="1"/>
    <col min="6916" max="6916" width="12.5703125" style="1132" customWidth="1"/>
    <col min="6917" max="6917" width="11.7109375" style="1132" customWidth="1"/>
    <col min="6918" max="6918" width="9.140625" style="1132"/>
    <col min="6919" max="6919" width="2.85546875" style="1132" customWidth="1"/>
    <col min="6920" max="6920" width="18.5703125" style="1132" customWidth="1"/>
    <col min="6921" max="6921" width="14.42578125" style="1132" customWidth="1"/>
    <col min="6922" max="6922" width="13.7109375" style="1132" customWidth="1"/>
    <col min="6923" max="6923" width="10.140625" style="1132" customWidth="1"/>
    <col min="6924" max="6924" width="4.42578125" style="1132" customWidth="1"/>
    <col min="6925" max="6925" width="24" style="1132" customWidth="1"/>
    <col min="6926" max="6926" width="13.140625" style="1132" customWidth="1"/>
    <col min="6927" max="6927" width="13" style="1132" customWidth="1"/>
    <col min="6928" max="6928" width="10.42578125" style="1132" customWidth="1"/>
    <col min="6929" max="7164" width="9.140625" style="1132"/>
    <col min="7165" max="7165" width="5" style="1132" customWidth="1"/>
    <col min="7166" max="7166" width="17.7109375" style="1132" customWidth="1"/>
    <col min="7167" max="7167" width="13.85546875" style="1132" customWidth="1"/>
    <col min="7168" max="7168" width="13.140625" style="1132" customWidth="1"/>
    <col min="7169" max="7169" width="12.28515625" style="1132" customWidth="1"/>
    <col min="7170" max="7170" width="3" style="1132" customWidth="1"/>
    <col min="7171" max="7171" width="20.28515625" style="1132" customWidth="1"/>
    <col min="7172" max="7172" width="12.5703125" style="1132" customWidth="1"/>
    <col min="7173" max="7173" width="11.7109375" style="1132" customWidth="1"/>
    <col min="7174" max="7174" width="9.140625" style="1132"/>
    <col min="7175" max="7175" width="2.85546875" style="1132" customWidth="1"/>
    <col min="7176" max="7176" width="18.5703125" style="1132" customWidth="1"/>
    <col min="7177" max="7177" width="14.42578125" style="1132" customWidth="1"/>
    <col min="7178" max="7178" width="13.7109375" style="1132" customWidth="1"/>
    <col min="7179" max="7179" width="10.140625" style="1132" customWidth="1"/>
    <col min="7180" max="7180" width="4.42578125" style="1132" customWidth="1"/>
    <col min="7181" max="7181" width="24" style="1132" customWidth="1"/>
    <col min="7182" max="7182" width="13.140625" style="1132" customWidth="1"/>
    <col min="7183" max="7183" width="13" style="1132" customWidth="1"/>
    <col min="7184" max="7184" width="10.42578125" style="1132" customWidth="1"/>
    <col min="7185" max="7420" width="9.140625" style="1132"/>
    <col min="7421" max="7421" width="5" style="1132" customWidth="1"/>
    <col min="7422" max="7422" width="17.7109375" style="1132" customWidth="1"/>
    <col min="7423" max="7423" width="13.85546875" style="1132" customWidth="1"/>
    <col min="7424" max="7424" width="13.140625" style="1132" customWidth="1"/>
    <col min="7425" max="7425" width="12.28515625" style="1132" customWidth="1"/>
    <col min="7426" max="7426" width="3" style="1132" customWidth="1"/>
    <col min="7427" max="7427" width="20.28515625" style="1132" customWidth="1"/>
    <col min="7428" max="7428" width="12.5703125" style="1132" customWidth="1"/>
    <col min="7429" max="7429" width="11.7109375" style="1132" customWidth="1"/>
    <col min="7430" max="7430" width="9.140625" style="1132"/>
    <col min="7431" max="7431" width="2.85546875" style="1132" customWidth="1"/>
    <col min="7432" max="7432" width="18.5703125" style="1132" customWidth="1"/>
    <col min="7433" max="7433" width="14.42578125" style="1132" customWidth="1"/>
    <col min="7434" max="7434" width="13.7109375" style="1132" customWidth="1"/>
    <col min="7435" max="7435" width="10.140625" style="1132" customWidth="1"/>
    <col min="7436" max="7436" width="4.42578125" style="1132" customWidth="1"/>
    <col min="7437" max="7437" width="24" style="1132" customWidth="1"/>
    <col min="7438" max="7438" width="13.140625" style="1132" customWidth="1"/>
    <col min="7439" max="7439" width="13" style="1132" customWidth="1"/>
    <col min="7440" max="7440" width="10.42578125" style="1132" customWidth="1"/>
    <col min="7441" max="7676" width="9.140625" style="1132"/>
    <col min="7677" max="7677" width="5" style="1132" customWidth="1"/>
    <col min="7678" max="7678" width="17.7109375" style="1132" customWidth="1"/>
    <col min="7679" max="7679" width="13.85546875" style="1132" customWidth="1"/>
    <col min="7680" max="7680" width="13.140625" style="1132" customWidth="1"/>
    <col min="7681" max="7681" width="12.28515625" style="1132" customWidth="1"/>
    <col min="7682" max="7682" width="3" style="1132" customWidth="1"/>
    <col min="7683" max="7683" width="20.28515625" style="1132" customWidth="1"/>
    <col min="7684" max="7684" width="12.5703125" style="1132" customWidth="1"/>
    <col min="7685" max="7685" width="11.7109375" style="1132" customWidth="1"/>
    <col min="7686" max="7686" width="9.140625" style="1132"/>
    <col min="7687" max="7687" width="2.85546875" style="1132" customWidth="1"/>
    <col min="7688" max="7688" width="18.5703125" style="1132" customWidth="1"/>
    <col min="7689" max="7689" width="14.42578125" style="1132" customWidth="1"/>
    <col min="7690" max="7690" width="13.7109375" style="1132" customWidth="1"/>
    <col min="7691" max="7691" width="10.140625" style="1132" customWidth="1"/>
    <col min="7692" max="7692" width="4.42578125" style="1132" customWidth="1"/>
    <col min="7693" max="7693" width="24" style="1132" customWidth="1"/>
    <col min="7694" max="7694" width="13.140625" style="1132" customWidth="1"/>
    <col min="7695" max="7695" width="13" style="1132" customWidth="1"/>
    <col min="7696" max="7696" width="10.42578125" style="1132" customWidth="1"/>
    <col min="7697" max="7932" width="9.140625" style="1132"/>
    <col min="7933" max="7933" width="5" style="1132" customWidth="1"/>
    <col min="7934" max="7934" width="17.7109375" style="1132" customWidth="1"/>
    <col min="7935" max="7935" width="13.85546875" style="1132" customWidth="1"/>
    <col min="7936" max="7936" width="13.140625" style="1132" customWidth="1"/>
    <col min="7937" max="7937" width="12.28515625" style="1132" customWidth="1"/>
    <col min="7938" max="7938" width="3" style="1132" customWidth="1"/>
    <col min="7939" max="7939" width="20.28515625" style="1132" customWidth="1"/>
    <col min="7940" max="7940" width="12.5703125" style="1132" customWidth="1"/>
    <col min="7941" max="7941" width="11.7109375" style="1132" customWidth="1"/>
    <col min="7942" max="7942" width="9.140625" style="1132"/>
    <col min="7943" max="7943" width="2.85546875" style="1132" customWidth="1"/>
    <col min="7944" max="7944" width="18.5703125" style="1132" customWidth="1"/>
    <col min="7945" max="7945" width="14.42578125" style="1132" customWidth="1"/>
    <col min="7946" max="7946" width="13.7109375" style="1132" customWidth="1"/>
    <col min="7947" max="7947" width="10.140625" style="1132" customWidth="1"/>
    <col min="7948" max="7948" width="4.42578125" style="1132" customWidth="1"/>
    <col min="7949" max="7949" width="24" style="1132" customWidth="1"/>
    <col min="7950" max="7950" width="13.140625" style="1132" customWidth="1"/>
    <col min="7951" max="7951" width="13" style="1132" customWidth="1"/>
    <col min="7952" max="7952" width="10.42578125" style="1132" customWidth="1"/>
    <col min="7953" max="8188" width="9.140625" style="1132"/>
    <col min="8189" max="8189" width="5" style="1132" customWidth="1"/>
    <col min="8190" max="8190" width="17.7109375" style="1132" customWidth="1"/>
    <col min="8191" max="8191" width="13.85546875" style="1132" customWidth="1"/>
    <col min="8192" max="8192" width="13.140625" style="1132" customWidth="1"/>
    <col min="8193" max="8193" width="12.28515625" style="1132" customWidth="1"/>
    <col min="8194" max="8194" width="3" style="1132" customWidth="1"/>
    <col min="8195" max="8195" width="20.28515625" style="1132" customWidth="1"/>
    <col min="8196" max="8196" width="12.5703125" style="1132" customWidth="1"/>
    <col min="8197" max="8197" width="11.7109375" style="1132" customWidth="1"/>
    <col min="8198" max="8198" width="9.140625" style="1132"/>
    <col min="8199" max="8199" width="2.85546875" style="1132" customWidth="1"/>
    <col min="8200" max="8200" width="18.5703125" style="1132" customWidth="1"/>
    <col min="8201" max="8201" width="14.42578125" style="1132" customWidth="1"/>
    <col min="8202" max="8202" width="13.7109375" style="1132" customWidth="1"/>
    <col min="8203" max="8203" width="10.140625" style="1132" customWidth="1"/>
    <col min="8204" max="8204" width="4.42578125" style="1132" customWidth="1"/>
    <col min="8205" max="8205" width="24" style="1132" customWidth="1"/>
    <col min="8206" max="8206" width="13.140625" style="1132" customWidth="1"/>
    <col min="8207" max="8207" width="13" style="1132" customWidth="1"/>
    <col min="8208" max="8208" width="10.42578125" style="1132" customWidth="1"/>
    <col min="8209" max="8444" width="9.140625" style="1132"/>
    <col min="8445" max="8445" width="5" style="1132" customWidth="1"/>
    <col min="8446" max="8446" width="17.7109375" style="1132" customWidth="1"/>
    <col min="8447" max="8447" width="13.85546875" style="1132" customWidth="1"/>
    <col min="8448" max="8448" width="13.140625" style="1132" customWidth="1"/>
    <col min="8449" max="8449" width="12.28515625" style="1132" customWidth="1"/>
    <col min="8450" max="8450" width="3" style="1132" customWidth="1"/>
    <col min="8451" max="8451" width="20.28515625" style="1132" customWidth="1"/>
    <col min="8452" max="8452" width="12.5703125" style="1132" customWidth="1"/>
    <col min="8453" max="8453" width="11.7109375" style="1132" customWidth="1"/>
    <col min="8454" max="8454" width="9.140625" style="1132"/>
    <col min="8455" max="8455" width="2.85546875" style="1132" customWidth="1"/>
    <col min="8456" max="8456" width="18.5703125" style="1132" customWidth="1"/>
    <col min="8457" max="8457" width="14.42578125" style="1132" customWidth="1"/>
    <col min="8458" max="8458" width="13.7109375" style="1132" customWidth="1"/>
    <col min="8459" max="8459" width="10.140625" style="1132" customWidth="1"/>
    <col min="8460" max="8460" width="4.42578125" style="1132" customWidth="1"/>
    <col min="8461" max="8461" width="24" style="1132" customWidth="1"/>
    <col min="8462" max="8462" width="13.140625" style="1132" customWidth="1"/>
    <col min="8463" max="8463" width="13" style="1132" customWidth="1"/>
    <col min="8464" max="8464" width="10.42578125" style="1132" customWidth="1"/>
    <col min="8465" max="8700" width="9.140625" style="1132"/>
    <col min="8701" max="8701" width="5" style="1132" customWidth="1"/>
    <col min="8702" max="8702" width="17.7109375" style="1132" customWidth="1"/>
    <col min="8703" max="8703" width="13.85546875" style="1132" customWidth="1"/>
    <col min="8704" max="8704" width="13.140625" style="1132" customWidth="1"/>
    <col min="8705" max="8705" width="12.28515625" style="1132" customWidth="1"/>
    <col min="8706" max="8706" width="3" style="1132" customWidth="1"/>
    <col min="8707" max="8707" width="20.28515625" style="1132" customWidth="1"/>
    <col min="8708" max="8708" width="12.5703125" style="1132" customWidth="1"/>
    <col min="8709" max="8709" width="11.7109375" style="1132" customWidth="1"/>
    <col min="8710" max="8710" width="9.140625" style="1132"/>
    <col min="8711" max="8711" width="2.85546875" style="1132" customWidth="1"/>
    <col min="8712" max="8712" width="18.5703125" style="1132" customWidth="1"/>
    <col min="8713" max="8713" width="14.42578125" style="1132" customWidth="1"/>
    <col min="8714" max="8714" width="13.7109375" style="1132" customWidth="1"/>
    <col min="8715" max="8715" width="10.140625" style="1132" customWidth="1"/>
    <col min="8716" max="8716" width="4.42578125" style="1132" customWidth="1"/>
    <col min="8717" max="8717" width="24" style="1132" customWidth="1"/>
    <col min="8718" max="8718" width="13.140625" style="1132" customWidth="1"/>
    <col min="8719" max="8719" width="13" style="1132" customWidth="1"/>
    <col min="8720" max="8720" width="10.42578125" style="1132" customWidth="1"/>
    <col min="8721" max="8956" width="9.140625" style="1132"/>
    <col min="8957" max="8957" width="5" style="1132" customWidth="1"/>
    <col min="8958" max="8958" width="17.7109375" style="1132" customWidth="1"/>
    <col min="8959" max="8959" width="13.85546875" style="1132" customWidth="1"/>
    <col min="8960" max="8960" width="13.140625" style="1132" customWidth="1"/>
    <col min="8961" max="8961" width="12.28515625" style="1132" customWidth="1"/>
    <col min="8962" max="8962" width="3" style="1132" customWidth="1"/>
    <col min="8963" max="8963" width="20.28515625" style="1132" customWidth="1"/>
    <col min="8964" max="8964" width="12.5703125" style="1132" customWidth="1"/>
    <col min="8965" max="8965" width="11.7109375" style="1132" customWidth="1"/>
    <col min="8966" max="8966" width="9.140625" style="1132"/>
    <col min="8967" max="8967" width="2.85546875" style="1132" customWidth="1"/>
    <col min="8968" max="8968" width="18.5703125" style="1132" customWidth="1"/>
    <col min="8969" max="8969" width="14.42578125" style="1132" customWidth="1"/>
    <col min="8970" max="8970" width="13.7109375" style="1132" customWidth="1"/>
    <col min="8971" max="8971" width="10.140625" style="1132" customWidth="1"/>
    <col min="8972" max="8972" width="4.42578125" style="1132" customWidth="1"/>
    <col min="8973" max="8973" width="24" style="1132" customWidth="1"/>
    <col min="8974" max="8974" width="13.140625" style="1132" customWidth="1"/>
    <col min="8975" max="8975" width="13" style="1132" customWidth="1"/>
    <col min="8976" max="8976" width="10.42578125" style="1132" customWidth="1"/>
    <col min="8977" max="9212" width="9.140625" style="1132"/>
    <col min="9213" max="9213" width="5" style="1132" customWidth="1"/>
    <col min="9214" max="9214" width="17.7109375" style="1132" customWidth="1"/>
    <col min="9215" max="9215" width="13.85546875" style="1132" customWidth="1"/>
    <col min="9216" max="9216" width="13.140625" style="1132" customWidth="1"/>
    <col min="9217" max="9217" width="12.28515625" style="1132" customWidth="1"/>
    <col min="9218" max="9218" width="3" style="1132" customWidth="1"/>
    <col min="9219" max="9219" width="20.28515625" style="1132" customWidth="1"/>
    <col min="9220" max="9220" width="12.5703125" style="1132" customWidth="1"/>
    <col min="9221" max="9221" width="11.7109375" style="1132" customWidth="1"/>
    <col min="9222" max="9222" width="9.140625" style="1132"/>
    <col min="9223" max="9223" width="2.85546875" style="1132" customWidth="1"/>
    <col min="9224" max="9224" width="18.5703125" style="1132" customWidth="1"/>
    <col min="9225" max="9225" width="14.42578125" style="1132" customWidth="1"/>
    <col min="9226" max="9226" width="13.7109375" style="1132" customWidth="1"/>
    <col min="9227" max="9227" width="10.140625" style="1132" customWidth="1"/>
    <col min="9228" max="9228" width="4.42578125" style="1132" customWidth="1"/>
    <col min="9229" max="9229" width="24" style="1132" customWidth="1"/>
    <col min="9230" max="9230" width="13.140625" style="1132" customWidth="1"/>
    <col min="9231" max="9231" width="13" style="1132" customWidth="1"/>
    <col min="9232" max="9232" width="10.42578125" style="1132" customWidth="1"/>
    <col min="9233" max="9468" width="9.140625" style="1132"/>
    <col min="9469" max="9469" width="5" style="1132" customWidth="1"/>
    <col min="9470" max="9470" width="17.7109375" style="1132" customWidth="1"/>
    <col min="9471" max="9471" width="13.85546875" style="1132" customWidth="1"/>
    <col min="9472" max="9472" width="13.140625" style="1132" customWidth="1"/>
    <col min="9473" max="9473" width="12.28515625" style="1132" customWidth="1"/>
    <col min="9474" max="9474" width="3" style="1132" customWidth="1"/>
    <col min="9475" max="9475" width="20.28515625" style="1132" customWidth="1"/>
    <col min="9476" max="9476" width="12.5703125" style="1132" customWidth="1"/>
    <col min="9477" max="9477" width="11.7109375" style="1132" customWidth="1"/>
    <col min="9478" max="9478" width="9.140625" style="1132"/>
    <col min="9479" max="9479" width="2.85546875" style="1132" customWidth="1"/>
    <col min="9480" max="9480" width="18.5703125" style="1132" customWidth="1"/>
    <col min="9481" max="9481" width="14.42578125" style="1132" customWidth="1"/>
    <col min="9482" max="9482" width="13.7109375" style="1132" customWidth="1"/>
    <col min="9483" max="9483" width="10.140625" style="1132" customWidth="1"/>
    <col min="9484" max="9484" width="4.42578125" style="1132" customWidth="1"/>
    <col min="9485" max="9485" width="24" style="1132" customWidth="1"/>
    <col min="9486" max="9486" width="13.140625" style="1132" customWidth="1"/>
    <col min="9487" max="9487" width="13" style="1132" customWidth="1"/>
    <col min="9488" max="9488" width="10.42578125" style="1132" customWidth="1"/>
    <col min="9489" max="9724" width="9.140625" style="1132"/>
    <col min="9725" max="9725" width="5" style="1132" customWidth="1"/>
    <col min="9726" max="9726" width="17.7109375" style="1132" customWidth="1"/>
    <col min="9727" max="9727" width="13.85546875" style="1132" customWidth="1"/>
    <col min="9728" max="9728" width="13.140625" style="1132" customWidth="1"/>
    <col min="9729" max="9729" width="12.28515625" style="1132" customWidth="1"/>
    <col min="9730" max="9730" width="3" style="1132" customWidth="1"/>
    <col min="9731" max="9731" width="20.28515625" style="1132" customWidth="1"/>
    <col min="9732" max="9732" width="12.5703125" style="1132" customWidth="1"/>
    <col min="9733" max="9733" width="11.7109375" style="1132" customWidth="1"/>
    <col min="9734" max="9734" width="9.140625" style="1132"/>
    <col min="9735" max="9735" width="2.85546875" style="1132" customWidth="1"/>
    <col min="9736" max="9736" width="18.5703125" style="1132" customWidth="1"/>
    <col min="9737" max="9737" width="14.42578125" style="1132" customWidth="1"/>
    <col min="9738" max="9738" width="13.7109375" style="1132" customWidth="1"/>
    <col min="9739" max="9739" width="10.140625" style="1132" customWidth="1"/>
    <col min="9740" max="9740" width="4.42578125" style="1132" customWidth="1"/>
    <col min="9741" max="9741" width="24" style="1132" customWidth="1"/>
    <col min="9742" max="9742" width="13.140625" style="1132" customWidth="1"/>
    <col min="9743" max="9743" width="13" style="1132" customWidth="1"/>
    <col min="9744" max="9744" width="10.42578125" style="1132" customWidth="1"/>
    <col min="9745" max="9980" width="9.140625" style="1132"/>
    <col min="9981" max="9981" width="5" style="1132" customWidth="1"/>
    <col min="9982" max="9982" width="17.7109375" style="1132" customWidth="1"/>
    <col min="9983" max="9983" width="13.85546875" style="1132" customWidth="1"/>
    <col min="9984" max="9984" width="13.140625" style="1132" customWidth="1"/>
    <col min="9985" max="9985" width="12.28515625" style="1132" customWidth="1"/>
    <col min="9986" max="9986" width="3" style="1132" customWidth="1"/>
    <col min="9987" max="9987" width="20.28515625" style="1132" customWidth="1"/>
    <col min="9988" max="9988" width="12.5703125" style="1132" customWidth="1"/>
    <col min="9989" max="9989" width="11.7109375" style="1132" customWidth="1"/>
    <col min="9990" max="9990" width="9.140625" style="1132"/>
    <col min="9991" max="9991" width="2.85546875" style="1132" customWidth="1"/>
    <col min="9992" max="9992" width="18.5703125" style="1132" customWidth="1"/>
    <col min="9993" max="9993" width="14.42578125" style="1132" customWidth="1"/>
    <col min="9994" max="9994" width="13.7109375" style="1132" customWidth="1"/>
    <col min="9995" max="9995" width="10.140625" style="1132" customWidth="1"/>
    <col min="9996" max="9996" width="4.42578125" style="1132" customWidth="1"/>
    <col min="9997" max="9997" width="24" style="1132" customWidth="1"/>
    <col min="9998" max="9998" width="13.140625" style="1132" customWidth="1"/>
    <col min="9999" max="9999" width="13" style="1132" customWidth="1"/>
    <col min="10000" max="10000" width="10.42578125" style="1132" customWidth="1"/>
    <col min="10001" max="10236" width="9.140625" style="1132"/>
    <col min="10237" max="10237" width="5" style="1132" customWidth="1"/>
    <col min="10238" max="10238" width="17.7109375" style="1132" customWidth="1"/>
    <col min="10239" max="10239" width="13.85546875" style="1132" customWidth="1"/>
    <col min="10240" max="10240" width="13.140625" style="1132" customWidth="1"/>
    <col min="10241" max="10241" width="12.28515625" style="1132" customWidth="1"/>
    <col min="10242" max="10242" width="3" style="1132" customWidth="1"/>
    <col min="10243" max="10243" width="20.28515625" style="1132" customWidth="1"/>
    <col min="10244" max="10244" width="12.5703125" style="1132" customWidth="1"/>
    <col min="10245" max="10245" width="11.7109375" style="1132" customWidth="1"/>
    <col min="10246" max="10246" width="9.140625" style="1132"/>
    <col min="10247" max="10247" width="2.85546875" style="1132" customWidth="1"/>
    <col min="10248" max="10248" width="18.5703125" style="1132" customWidth="1"/>
    <col min="10249" max="10249" width="14.42578125" style="1132" customWidth="1"/>
    <col min="10250" max="10250" width="13.7109375" style="1132" customWidth="1"/>
    <col min="10251" max="10251" width="10.140625" style="1132" customWidth="1"/>
    <col min="10252" max="10252" width="4.42578125" style="1132" customWidth="1"/>
    <col min="10253" max="10253" width="24" style="1132" customWidth="1"/>
    <col min="10254" max="10254" width="13.140625" style="1132" customWidth="1"/>
    <col min="10255" max="10255" width="13" style="1132" customWidth="1"/>
    <col min="10256" max="10256" width="10.42578125" style="1132" customWidth="1"/>
    <col min="10257" max="10492" width="9.140625" style="1132"/>
    <col min="10493" max="10493" width="5" style="1132" customWidth="1"/>
    <col min="10494" max="10494" width="17.7109375" style="1132" customWidth="1"/>
    <col min="10495" max="10495" width="13.85546875" style="1132" customWidth="1"/>
    <col min="10496" max="10496" width="13.140625" style="1132" customWidth="1"/>
    <col min="10497" max="10497" width="12.28515625" style="1132" customWidth="1"/>
    <col min="10498" max="10498" width="3" style="1132" customWidth="1"/>
    <col min="10499" max="10499" width="20.28515625" style="1132" customWidth="1"/>
    <col min="10500" max="10500" width="12.5703125" style="1132" customWidth="1"/>
    <col min="10501" max="10501" width="11.7109375" style="1132" customWidth="1"/>
    <col min="10502" max="10502" width="9.140625" style="1132"/>
    <col min="10503" max="10503" width="2.85546875" style="1132" customWidth="1"/>
    <col min="10504" max="10504" width="18.5703125" style="1132" customWidth="1"/>
    <col min="10505" max="10505" width="14.42578125" style="1132" customWidth="1"/>
    <col min="10506" max="10506" width="13.7109375" style="1132" customWidth="1"/>
    <col min="10507" max="10507" width="10.140625" style="1132" customWidth="1"/>
    <col min="10508" max="10508" width="4.42578125" style="1132" customWidth="1"/>
    <col min="10509" max="10509" width="24" style="1132" customWidth="1"/>
    <col min="10510" max="10510" width="13.140625" style="1132" customWidth="1"/>
    <col min="10511" max="10511" width="13" style="1132" customWidth="1"/>
    <col min="10512" max="10512" width="10.42578125" style="1132" customWidth="1"/>
    <col min="10513" max="10748" width="9.140625" style="1132"/>
    <col min="10749" max="10749" width="5" style="1132" customWidth="1"/>
    <col min="10750" max="10750" width="17.7109375" style="1132" customWidth="1"/>
    <col min="10751" max="10751" width="13.85546875" style="1132" customWidth="1"/>
    <col min="10752" max="10752" width="13.140625" style="1132" customWidth="1"/>
    <col min="10753" max="10753" width="12.28515625" style="1132" customWidth="1"/>
    <col min="10754" max="10754" width="3" style="1132" customWidth="1"/>
    <col min="10755" max="10755" width="20.28515625" style="1132" customWidth="1"/>
    <col min="10756" max="10756" width="12.5703125" style="1132" customWidth="1"/>
    <col min="10757" max="10757" width="11.7109375" style="1132" customWidth="1"/>
    <col min="10758" max="10758" width="9.140625" style="1132"/>
    <col min="10759" max="10759" width="2.85546875" style="1132" customWidth="1"/>
    <col min="10760" max="10760" width="18.5703125" style="1132" customWidth="1"/>
    <col min="10761" max="10761" width="14.42578125" style="1132" customWidth="1"/>
    <col min="10762" max="10762" width="13.7109375" style="1132" customWidth="1"/>
    <col min="10763" max="10763" width="10.140625" style="1132" customWidth="1"/>
    <col min="10764" max="10764" width="4.42578125" style="1132" customWidth="1"/>
    <col min="10765" max="10765" width="24" style="1132" customWidth="1"/>
    <col min="10766" max="10766" width="13.140625" style="1132" customWidth="1"/>
    <col min="10767" max="10767" width="13" style="1132" customWidth="1"/>
    <col min="10768" max="10768" width="10.42578125" style="1132" customWidth="1"/>
    <col min="10769" max="11004" width="9.140625" style="1132"/>
    <col min="11005" max="11005" width="5" style="1132" customWidth="1"/>
    <col min="11006" max="11006" width="17.7109375" style="1132" customWidth="1"/>
    <col min="11007" max="11007" width="13.85546875" style="1132" customWidth="1"/>
    <col min="11008" max="11008" width="13.140625" style="1132" customWidth="1"/>
    <col min="11009" max="11009" width="12.28515625" style="1132" customWidth="1"/>
    <col min="11010" max="11010" width="3" style="1132" customWidth="1"/>
    <col min="11011" max="11011" width="20.28515625" style="1132" customWidth="1"/>
    <col min="11012" max="11012" width="12.5703125" style="1132" customWidth="1"/>
    <col min="11013" max="11013" width="11.7109375" style="1132" customWidth="1"/>
    <col min="11014" max="11014" width="9.140625" style="1132"/>
    <col min="11015" max="11015" width="2.85546875" style="1132" customWidth="1"/>
    <col min="11016" max="11016" width="18.5703125" style="1132" customWidth="1"/>
    <col min="11017" max="11017" width="14.42578125" style="1132" customWidth="1"/>
    <col min="11018" max="11018" width="13.7109375" style="1132" customWidth="1"/>
    <col min="11019" max="11019" width="10.140625" style="1132" customWidth="1"/>
    <col min="11020" max="11020" width="4.42578125" style="1132" customWidth="1"/>
    <col min="11021" max="11021" width="24" style="1132" customWidth="1"/>
    <col min="11022" max="11022" width="13.140625" style="1132" customWidth="1"/>
    <col min="11023" max="11023" width="13" style="1132" customWidth="1"/>
    <col min="11024" max="11024" width="10.42578125" style="1132" customWidth="1"/>
    <col min="11025" max="11260" width="9.140625" style="1132"/>
    <col min="11261" max="11261" width="5" style="1132" customWidth="1"/>
    <col min="11262" max="11262" width="17.7109375" style="1132" customWidth="1"/>
    <col min="11263" max="11263" width="13.85546875" style="1132" customWidth="1"/>
    <col min="11264" max="11264" width="13.140625" style="1132" customWidth="1"/>
    <col min="11265" max="11265" width="12.28515625" style="1132" customWidth="1"/>
    <col min="11266" max="11266" width="3" style="1132" customWidth="1"/>
    <col min="11267" max="11267" width="20.28515625" style="1132" customWidth="1"/>
    <col min="11268" max="11268" width="12.5703125" style="1132" customWidth="1"/>
    <col min="11269" max="11269" width="11.7109375" style="1132" customWidth="1"/>
    <col min="11270" max="11270" width="9.140625" style="1132"/>
    <col min="11271" max="11271" width="2.85546875" style="1132" customWidth="1"/>
    <col min="11272" max="11272" width="18.5703125" style="1132" customWidth="1"/>
    <col min="11273" max="11273" width="14.42578125" style="1132" customWidth="1"/>
    <col min="11274" max="11274" width="13.7109375" style="1132" customWidth="1"/>
    <col min="11275" max="11275" width="10.140625" style="1132" customWidth="1"/>
    <col min="11276" max="11276" width="4.42578125" style="1132" customWidth="1"/>
    <col min="11277" max="11277" width="24" style="1132" customWidth="1"/>
    <col min="11278" max="11278" width="13.140625" style="1132" customWidth="1"/>
    <col min="11279" max="11279" width="13" style="1132" customWidth="1"/>
    <col min="11280" max="11280" width="10.42578125" style="1132" customWidth="1"/>
    <col min="11281" max="11516" width="9.140625" style="1132"/>
    <col min="11517" max="11517" width="5" style="1132" customWidth="1"/>
    <col min="11518" max="11518" width="17.7109375" style="1132" customWidth="1"/>
    <col min="11519" max="11519" width="13.85546875" style="1132" customWidth="1"/>
    <col min="11520" max="11520" width="13.140625" style="1132" customWidth="1"/>
    <col min="11521" max="11521" width="12.28515625" style="1132" customWidth="1"/>
    <col min="11522" max="11522" width="3" style="1132" customWidth="1"/>
    <col min="11523" max="11523" width="20.28515625" style="1132" customWidth="1"/>
    <col min="11524" max="11524" width="12.5703125" style="1132" customWidth="1"/>
    <col min="11525" max="11525" width="11.7109375" style="1132" customWidth="1"/>
    <col min="11526" max="11526" width="9.140625" style="1132"/>
    <col min="11527" max="11527" width="2.85546875" style="1132" customWidth="1"/>
    <col min="11528" max="11528" width="18.5703125" style="1132" customWidth="1"/>
    <col min="11529" max="11529" width="14.42578125" style="1132" customWidth="1"/>
    <col min="11530" max="11530" width="13.7109375" style="1132" customWidth="1"/>
    <col min="11531" max="11531" width="10.140625" style="1132" customWidth="1"/>
    <col min="11532" max="11532" width="4.42578125" style="1132" customWidth="1"/>
    <col min="11533" max="11533" width="24" style="1132" customWidth="1"/>
    <col min="11534" max="11534" width="13.140625" style="1132" customWidth="1"/>
    <col min="11535" max="11535" width="13" style="1132" customWidth="1"/>
    <col min="11536" max="11536" width="10.42578125" style="1132" customWidth="1"/>
    <col min="11537" max="11772" width="9.140625" style="1132"/>
    <col min="11773" max="11773" width="5" style="1132" customWidth="1"/>
    <col min="11774" max="11774" width="17.7109375" style="1132" customWidth="1"/>
    <col min="11775" max="11775" width="13.85546875" style="1132" customWidth="1"/>
    <col min="11776" max="11776" width="13.140625" style="1132" customWidth="1"/>
    <col min="11777" max="11777" width="12.28515625" style="1132" customWidth="1"/>
    <col min="11778" max="11778" width="3" style="1132" customWidth="1"/>
    <col min="11779" max="11779" width="20.28515625" style="1132" customWidth="1"/>
    <col min="11780" max="11780" width="12.5703125" style="1132" customWidth="1"/>
    <col min="11781" max="11781" width="11.7109375" style="1132" customWidth="1"/>
    <col min="11782" max="11782" width="9.140625" style="1132"/>
    <col min="11783" max="11783" width="2.85546875" style="1132" customWidth="1"/>
    <col min="11784" max="11784" width="18.5703125" style="1132" customWidth="1"/>
    <col min="11785" max="11785" width="14.42578125" style="1132" customWidth="1"/>
    <col min="11786" max="11786" width="13.7109375" style="1132" customWidth="1"/>
    <col min="11787" max="11787" width="10.140625" style="1132" customWidth="1"/>
    <col min="11788" max="11788" width="4.42578125" style="1132" customWidth="1"/>
    <col min="11789" max="11789" width="24" style="1132" customWidth="1"/>
    <col min="11790" max="11790" width="13.140625" style="1132" customWidth="1"/>
    <col min="11791" max="11791" width="13" style="1132" customWidth="1"/>
    <col min="11792" max="11792" width="10.42578125" style="1132" customWidth="1"/>
    <col min="11793" max="12028" width="9.140625" style="1132"/>
    <col min="12029" max="12029" width="5" style="1132" customWidth="1"/>
    <col min="12030" max="12030" width="17.7109375" style="1132" customWidth="1"/>
    <col min="12031" max="12031" width="13.85546875" style="1132" customWidth="1"/>
    <col min="12032" max="12032" width="13.140625" style="1132" customWidth="1"/>
    <col min="12033" max="12033" width="12.28515625" style="1132" customWidth="1"/>
    <col min="12034" max="12034" width="3" style="1132" customWidth="1"/>
    <col min="12035" max="12035" width="20.28515625" style="1132" customWidth="1"/>
    <col min="12036" max="12036" width="12.5703125" style="1132" customWidth="1"/>
    <col min="12037" max="12037" width="11.7109375" style="1132" customWidth="1"/>
    <col min="12038" max="12038" width="9.140625" style="1132"/>
    <col min="12039" max="12039" width="2.85546875" style="1132" customWidth="1"/>
    <col min="12040" max="12040" width="18.5703125" style="1132" customWidth="1"/>
    <col min="12041" max="12041" width="14.42578125" style="1132" customWidth="1"/>
    <col min="12042" max="12042" width="13.7109375" style="1132" customWidth="1"/>
    <col min="12043" max="12043" width="10.140625" style="1132" customWidth="1"/>
    <col min="12044" max="12044" width="4.42578125" style="1132" customWidth="1"/>
    <col min="12045" max="12045" width="24" style="1132" customWidth="1"/>
    <col min="12046" max="12046" width="13.140625" style="1132" customWidth="1"/>
    <col min="12047" max="12047" width="13" style="1132" customWidth="1"/>
    <col min="12048" max="12048" width="10.42578125" style="1132" customWidth="1"/>
    <col min="12049" max="12284" width="9.140625" style="1132"/>
    <col min="12285" max="12285" width="5" style="1132" customWidth="1"/>
    <col min="12286" max="12286" width="17.7109375" style="1132" customWidth="1"/>
    <col min="12287" max="12287" width="13.85546875" style="1132" customWidth="1"/>
    <col min="12288" max="12288" width="13.140625" style="1132" customWidth="1"/>
    <col min="12289" max="12289" width="12.28515625" style="1132" customWidth="1"/>
    <col min="12290" max="12290" width="3" style="1132" customWidth="1"/>
    <col min="12291" max="12291" width="20.28515625" style="1132" customWidth="1"/>
    <col min="12292" max="12292" width="12.5703125" style="1132" customWidth="1"/>
    <col min="12293" max="12293" width="11.7109375" style="1132" customWidth="1"/>
    <col min="12294" max="12294" width="9.140625" style="1132"/>
    <col min="12295" max="12295" width="2.85546875" style="1132" customWidth="1"/>
    <col min="12296" max="12296" width="18.5703125" style="1132" customWidth="1"/>
    <col min="12297" max="12297" width="14.42578125" style="1132" customWidth="1"/>
    <col min="12298" max="12298" width="13.7109375" style="1132" customWidth="1"/>
    <col min="12299" max="12299" width="10.140625" style="1132" customWidth="1"/>
    <col min="12300" max="12300" width="4.42578125" style="1132" customWidth="1"/>
    <col min="12301" max="12301" width="24" style="1132" customWidth="1"/>
    <col min="12302" max="12302" width="13.140625" style="1132" customWidth="1"/>
    <col min="12303" max="12303" width="13" style="1132" customWidth="1"/>
    <col min="12304" max="12304" width="10.42578125" style="1132" customWidth="1"/>
    <col min="12305" max="12540" width="9.140625" style="1132"/>
    <col min="12541" max="12541" width="5" style="1132" customWidth="1"/>
    <col min="12542" max="12542" width="17.7109375" style="1132" customWidth="1"/>
    <col min="12543" max="12543" width="13.85546875" style="1132" customWidth="1"/>
    <col min="12544" max="12544" width="13.140625" style="1132" customWidth="1"/>
    <col min="12545" max="12545" width="12.28515625" style="1132" customWidth="1"/>
    <col min="12546" max="12546" width="3" style="1132" customWidth="1"/>
    <col min="12547" max="12547" width="20.28515625" style="1132" customWidth="1"/>
    <col min="12548" max="12548" width="12.5703125" style="1132" customWidth="1"/>
    <col min="12549" max="12549" width="11.7109375" style="1132" customWidth="1"/>
    <col min="12550" max="12550" width="9.140625" style="1132"/>
    <col min="12551" max="12551" width="2.85546875" style="1132" customWidth="1"/>
    <col min="12552" max="12552" width="18.5703125" style="1132" customWidth="1"/>
    <col min="12553" max="12553" width="14.42578125" style="1132" customWidth="1"/>
    <col min="12554" max="12554" width="13.7109375" style="1132" customWidth="1"/>
    <col min="12555" max="12555" width="10.140625" style="1132" customWidth="1"/>
    <col min="12556" max="12556" width="4.42578125" style="1132" customWidth="1"/>
    <col min="12557" max="12557" width="24" style="1132" customWidth="1"/>
    <col min="12558" max="12558" width="13.140625" style="1132" customWidth="1"/>
    <col min="12559" max="12559" width="13" style="1132" customWidth="1"/>
    <col min="12560" max="12560" width="10.42578125" style="1132" customWidth="1"/>
    <col min="12561" max="12796" width="9.140625" style="1132"/>
    <col min="12797" max="12797" width="5" style="1132" customWidth="1"/>
    <col min="12798" max="12798" width="17.7109375" style="1132" customWidth="1"/>
    <col min="12799" max="12799" width="13.85546875" style="1132" customWidth="1"/>
    <col min="12800" max="12800" width="13.140625" style="1132" customWidth="1"/>
    <col min="12801" max="12801" width="12.28515625" style="1132" customWidth="1"/>
    <col min="12802" max="12802" width="3" style="1132" customWidth="1"/>
    <col min="12803" max="12803" width="20.28515625" style="1132" customWidth="1"/>
    <col min="12804" max="12804" width="12.5703125" style="1132" customWidth="1"/>
    <col min="12805" max="12805" width="11.7109375" style="1132" customWidth="1"/>
    <col min="12806" max="12806" width="9.140625" style="1132"/>
    <col min="12807" max="12807" width="2.85546875" style="1132" customWidth="1"/>
    <col min="12808" max="12808" width="18.5703125" style="1132" customWidth="1"/>
    <col min="12809" max="12809" width="14.42578125" style="1132" customWidth="1"/>
    <col min="12810" max="12810" width="13.7109375" style="1132" customWidth="1"/>
    <col min="12811" max="12811" width="10.140625" style="1132" customWidth="1"/>
    <col min="12812" max="12812" width="4.42578125" style="1132" customWidth="1"/>
    <col min="12813" max="12813" width="24" style="1132" customWidth="1"/>
    <col min="12814" max="12814" width="13.140625" style="1132" customWidth="1"/>
    <col min="12815" max="12815" width="13" style="1132" customWidth="1"/>
    <col min="12816" max="12816" width="10.42578125" style="1132" customWidth="1"/>
    <col min="12817" max="13052" width="9.140625" style="1132"/>
    <col min="13053" max="13053" width="5" style="1132" customWidth="1"/>
    <col min="13054" max="13054" width="17.7109375" style="1132" customWidth="1"/>
    <col min="13055" max="13055" width="13.85546875" style="1132" customWidth="1"/>
    <col min="13056" max="13056" width="13.140625" style="1132" customWidth="1"/>
    <col min="13057" max="13057" width="12.28515625" style="1132" customWidth="1"/>
    <col min="13058" max="13058" width="3" style="1132" customWidth="1"/>
    <col min="13059" max="13059" width="20.28515625" style="1132" customWidth="1"/>
    <col min="13060" max="13060" width="12.5703125" style="1132" customWidth="1"/>
    <col min="13061" max="13061" width="11.7109375" style="1132" customWidth="1"/>
    <col min="13062" max="13062" width="9.140625" style="1132"/>
    <col min="13063" max="13063" width="2.85546875" style="1132" customWidth="1"/>
    <col min="13064" max="13064" width="18.5703125" style="1132" customWidth="1"/>
    <col min="13065" max="13065" width="14.42578125" style="1132" customWidth="1"/>
    <col min="13066" max="13066" width="13.7109375" style="1132" customWidth="1"/>
    <col min="13067" max="13067" width="10.140625" style="1132" customWidth="1"/>
    <col min="13068" max="13068" width="4.42578125" style="1132" customWidth="1"/>
    <col min="13069" max="13069" width="24" style="1132" customWidth="1"/>
    <col min="13070" max="13070" width="13.140625" style="1132" customWidth="1"/>
    <col min="13071" max="13071" width="13" style="1132" customWidth="1"/>
    <col min="13072" max="13072" width="10.42578125" style="1132" customWidth="1"/>
    <col min="13073" max="13308" width="9.140625" style="1132"/>
    <col min="13309" max="13309" width="5" style="1132" customWidth="1"/>
    <col min="13310" max="13310" width="17.7109375" style="1132" customWidth="1"/>
    <col min="13311" max="13311" width="13.85546875" style="1132" customWidth="1"/>
    <col min="13312" max="13312" width="13.140625" style="1132" customWidth="1"/>
    <col min="13313" max="13313" width="12.28515625" style="1132" customWidth="1"/>
    <col min="13314" max="13314" width="3" style="1132" customWidth="1"/>
    <col min="13315" max="13315" width="20.28515625" style="1132" customWidth="1"/>
    <col min="13316" max="13316" width="12.5703125" style="1132" customWidth="1"/>
    <col min="13317" max="13317" width="11.7109375" style="1132" customWidth="1"/>
    <col min="13318" max="13318" width="9.140625" style="1132"/>
    <col min="13319" max="13319" width="2.85546875" style="1132" customWidth="1"/>
    <col min="13320" max="13320" width="18.5703125" style="1132" customWidth="1"/>
    <col min="13321" max="13321" width="14.42578125" style="1132" customWidth="1"/>
    <col min="13322" max="13322" width="13.7109375" style="1132" customWidth="1"/>
    <col min="13323" max="13323" width="10.140625" style="1132" customWidth="1"/>
    <col min="13324" max="13324" width="4.42578125" style="1132" customWidth="1"/>
    <col min="13325" max="13325" width="24" style="1132" customWidth="1"/>
    <col min="13326" max="13326" width="13.140625" style="1132" customWidth="1"/>
    <col min="13327" max="13327" width="13" style="1132" customWidth="1"/>
    <col min="13328" max="13328" width="10.42578125" style="1132" customWidth="1"/>
    <col min="13329" max="13564" width="9.140625" style="1132"/>
    <col min="13565" max="13565" width="5" style="1132" customWidth="1"/>
    <col min="13566" max="13566" width="17.7109375" style="1132" customWidth="1"/>
    <col min="13567" max="13567" width="13.85546875" style="1132" customWidth="1"/>
    <col min="13568" max="13568" width="13.140625" style="1132" customWidth="1"/>
    <col min="13569" max="13569" width="12.28515625" style="1132" customWidth="1"/>
    <col min="13570" max="13570" width="3" style="1132" customWidth="1"/>
    <col min="13571" max="13571" width="20.28515625" style="1132" customWidth="1"/>
    <col min="13572" max="13572" width="12.5703125" style="1132" customWidth="1"/>
    <col min="13573" max="13573" width="11.7109375" style="1132" customWidth="1"/>
    <col min="13574" max="13574" width="9.140625" style="1132"/>
    <col min="13575" max="13575" width="2.85546875" style="1132" customWidth="1"/>
    <col min="13576" max="13576" width="18.5703125" style="1132" customWidth="1"/>
    <col min="13577" max="13577" width="14.42578125" style="1132" customWidth="1"/>
    <col min="13578" max="13578" width="13.7109375" style="1132" customWidth="1"/>
    <col min="13579" max="13579" width="10.140625" style="1132" customWidth="1"/>
    <col min="13580" max="13580" width="4.42578125" style="1132" customWidth="1"/>
    <col min="13581" max="13581" width="24" style="1132" customWidth="1"/>
    <col min="13582" max="13582" width="13.140625" style="1132" customWidth="1"/>
    <col min="13583" max="13583" width="13" style="1132" customWidth="1"/>
    <col min="13584" max="13584" width="10.42578125" style="1132" customWidth="1"/>
    <col min="13585" max="13820" width="9.140625" style="1132"/>
    <col min="13821" max="13821" width="5" style="1132" customWidth="1"/>
    <col min="13822" max="13822" width="17.7109375" style="1132" customWidth="1"/>
    <col min="13823" max="13823" width="13.85546875" style="1132" customWidth="1"/>
    <col min="13824" max="13824" width="13.140625" style="1132" customWidth="1"/>
    <col min="13825" max="13825" width="12.28515625" style="1132" customWidth="1"/>
    <col min="13826" max="13826" width="3" style="1132" customWidth="1"/>
    <col min="13827" max="13827" width="20.28515625" style="1132" customWidth="1"/>
    <col min="13828" max="13828" width="12.5703125" style="1132" customWidth="1"/>
    <col min="13829" max="13829" width="11.7109375" style="1132" customWidth="1"/>
    <col min="13830" max="13830" width="9.140625" style="1132"/>
    <col min="13831" max="13831" width="2.85546875" style="1132" customWidth="1"/>
    <col min="13832" max="13832" width="18.5703125" style="1132" customWidth="1"/>
    <col min="13833" max="13833" width="14.42578125" style="1132" customWidth="1"/>
    <col min="13834" max="13834" width="13.7109375" style="1132" customWidth="1"/>
    <col min="13835" max="13835" width="10.140625" style="1132" customWidth="1"/>
    <col min="13836" max="13836" width="4.42578125" style="1132" customWidth="1"/>
    <col min="13837" max="13837" width="24" style="1132" customWidth="1"/>
    <col min="13838" max="13838" width="13.140625" style="1132" customWidth="1"/>
    <col min="13839" max="13839" width="13" style="1132" customWidth="1"/>
    <col min="13840" max="13840" width="10.42578125" style="1132" customWidth="1"/>
    <col min="13841" max="14076" width="9.140625" style="1132"/>
    <col min="14077" max="14077" width="5" style="1132" customWidth="1"/>
    <col min="14078" max="14078" width="17.7109375" style="1132" customWidth="1"/>
    <col min="14079" max="14079" width="13.85546875" style="1132" customWidth="1"/>
    <col min="14080" max="14080" width="13.140625" style="1132" customWidth="1"/>
    <col min="14081" max="14081" width="12.28515625" style="1132" customWidth="1"/>
    <col min="14082" max="14082" width="3" style="1132" customWidth="1"/>
    <col min="14083" max="14083" width="20.28515625" style="1132" customWidth="1"/>
    <col min="14084" max="14084" width="12.5703125" style="1132" customWidth="1"/>
    <col min="14085" max="14085" width="11.7109375" style="1132" customWidth="1"/>
    <col min="14086" max="14086" width="9.140625" style="1132"/>
    <col min="14087" max="14087" width="2.85546875" style="1132" customWidth="1"/>
    <col min="14088" max="14088" width="18.5703125" style="1132" customWidth="1"/>
    <col min="14089" max="14089" width="14.42578125" style="1132" customWidth="1"/>
    <col min="14090" max="14090" width="13.7109375" style="1132" customWidth="1"/>
    <col min="14091" max="14091" width="10.140625" style="1132" customWidth="1"/>
    <col min="14092" max="14092" width="4.42578125" style="1132" customWidth="1"/>
    <col min="14093" max="14093" width="24" style="1132" customWidth="1"/>
    <col min="14094" max="14094" width="13.140625" style="1132" customWidth="1"/>
    <col min="14095" max="14095" width="13" style="1132" customWidth="1"/>
    <col min="14096" max="14096" width="10.42578125" style="1132" customWidth="1"/>
    <col min="14097" max="14332" width="9.140625" style="1132"/>
    <col min="14333" max="14333" width="5" style="1132" customWidth="1"/>
    <col min="14334" max="14334" width="17.7109375" style="1132" customWidth="1"/>
    <col min="14335" max="14335" width="13.85546875" style="1132" customWidth="1"/>
    <col min="14336" max="14336" width="13.140625" style="1132" customWidth="1"/>
    <col min="14337" max="14337" width="12.28515625" style="1132" customWidth="1"/>
    <col min="14338" max="14338" width="3" style="1132" customWidth="1"/>
    <col min="14339" max="14339" width="20.28515625" style="1132" customWidth="1"/>
    <col min="14340" max="14340" width="12.5703125" style="1132" customWidth="1"/>
    <col min="14341" max="14341" width="11.7109375" style="1132" customWidth="1"/>
    <col min="14342" max="14342" width="9.140625" style="1132"/>
    <col min="14343" max="14343" width="2.85546875" style="1132" customWidth="1"/>
    <col min="14344" max="14344" width="18.5703125" style="1132" customWidth="1"/>
    <col min="14345" max="14345" width="14.42578125" style="1132" customWidth="1"/>
    <col min="14346" max="14346" width="13.7109375" style="1132" customWidth="1"/>
    <col min="14347" max="14347" width="10.140625" style="1132" customWidth="1"/>
    <col min="14348" max="14348" width="4.42578125" style="1132" customWidth="1"/>
    <col min="14349" max="14349" width="24" style="1132" customWidth="1"/>
    <col min="14350" max="14350" width="13.140625" style="1132" customWidth="1"/>
    <col min="14351" max="14351" width="13" style="1132" customWidth="1"/>
    <col min="14352" max="14352" width="10.42578125" style="1132" customWidth="1"/>
    <col min="14353" max="14588" width="9.140625" style="1132"/>
    <col min="14589" max="14589" width="5" style="1132" customWidth="1"/>
    <col min="14590" max="14590" width="17.7109375" style="1132" customWidth="1"/>
    <col min="14591" max="14591" width="13.85546875" style="1132" customWidth="1"/>
    <col min="14592" max="14592" width="13.140625" style="1132" customWidth="1"/>
    <col min="14593" max="14593" width="12.28515625" style="1132" customWidth="1"/>
    <col min="14594" max="14594" width="3" style="1132" customWidth="1"/>
    <col min="14595" max="14595" width="20.28515625" style="1132" customWidth="1"/>
    <col min="14596" max="14596" width="12.5703125" style="1132" customWidth="1"/>
    <col min="14597" max="14597" width="11.7109375" style="1132" customWidth="1"/>
    <col min="14598" max="14598" width="9.140625" style="1132"/>
    <col min="14599" max="14599" width="2.85546875" style="1132" customWidth="1"/>
    <col min="14600" max="14600" width="18.5703125" style="1132" customWidth="1"/>
    <col min="14601" max="14601" width="14.42578125" style="1132" customWidth="1"/>
    <col min="14602" max="14602" width="13.7109375" style="1132" customWidth="1"/>
    <col min="14603" max="14603" width="10.140625" style="1132" customWidth="1"/>
    <col min="14604" max="14604" width="4.42578125" style="1132" customWidth="1"/>
    <col min="14605" max="14605" width="24" style="1132" customWidth="1"/>
    <col min="14606" max="14606" width="13.140625" style="1132" customWidth="1"/>
    <col min="14607" max="14607" width="13" style="1132" customWidth="1"/>
    <col min="14608" max="14608" width="10.42578125" style="1132" customWidth="1"/>
    <col min="14609" max="14844" width="9.140625" style="1132"/>
    <col min="14845" max="14845" width="5" style="1132" customWidth="1"/>
    <col min="14846" max="14846" width="17.7109375" style="1132" customWidth="1"/>
    <col min="14847" max="14847" width="13.85546875" style="1132" customWidth="1"/>
    <col min="14848" max="14848" width="13.140625" style="1132" customWidth="1"/>
    <col min="14849" max="14849" width="12.28515625" style="1132" customWidth="1"/>
    <col min="14850" max="14850" width="3" style="1132" customWidth="1"/>
    <col min="14851" max="14851" width="20.28515625" style="1132" customWidth="1"/>
    <col min="14852" max="14852" width="12.5703125" style="1132" customWidth="1"/>
    <col min="14853" max="14853" width="11.7109375" style="1132" customWidth="1"/>
    <col min="14854" max="14854" width="9.140625" style="1132"/>
    <col min="14855" max="14855" width="2.85546875" style="1132" customWidth="1"/>
    <col min="14856" max="14856" width="18.5703125" style="1132" customWidth="1"/>
    <col min="14857" max="14857" width="14.42578125" style="1132" customWidth="1"/>
    <col min="14858" max="14858" width="13.7109375" style="1132" customWidth="1"/>
    <col min="14859" max="14859" width="10.140625" style="1132" customWidth="1"/>
    <col min="14860" max="14860" width="4.42578125" style="1132" customWidth="1"/>
    <col min="14861" max="14861" width="24" style="1132" customWidth="1"/>
    <col min="14862" max="14862" width="13.140625" style="1132" customWidth="1"/>
    <col min="14863" max="14863" width="13" style="1132" customWidth="1"/>
    <col min="14864" max="14864" width="10.42578125" style="1132" customWidth="1"/>
    <col min="14865" max="15100" width="9.140625" style="1132"/>
    <col min="15101" max="15101" width="5" style="1132" customWidth="1"/>
    <col min="15102" max="15102" width="17.7109375" style="1132" customWidth="1"/>
    <col min="15103" max="15103" width="13.85546875" style="1132" customWidth="1"/>
    <col min="15104" max="15104" width="13.140625" style="1132" customWidth="1"/>
    <col min="15105" max="15105" width="12.28515625" style="1132" customWidth="1"/>
    <col min="15106" max="15106" width="3" style="1132" customWidth="1"/>
    <col min="15107" max="15107" width="20.28515625" style="1132" customWidth="1"/>
    <col min="15108" max="15108" width="12.5703125" style="1132" customWidth="1"/>
    <col min="15109" max="15109" width="11.7109375" style="1132" customWidth="1"/>
    <col min="15110" max="15110" width="9.140625" style="1132"/>
    <col min="15111" max="15111" width="2.85546875" style="1132" customWidth="1"/>
    <col min="15112" max="15112" width="18.5703125" style="1132" customWidth="1"/>
    <col min="15113" max="15113" width="14.42578125" style="1132" customWidth="1"/>
    <col min="15114" max="15114" width="13.7109375" style="1132" customWidth="1"/>
    <col min="15115" max="15115" width="10.140625" style="1132" customWidth="1"/>
    <col min="15116" max="15116" width="4.42578125" style="1132" customWidth="1"/>
    <col min="15117" max="15117" width="24" style="1132" customWidth="1"/>
    <col min="15118" max="15118" width="13.140625" style="1132" customWidth="1"/>
    <col min="15119" max="15119" width="13" style="1132" customWidth="1"/>
    <col min="15120" max="15120" width="10.42578125" style="1132" customWidth="1"/>
    <col min="15121" max="15356" width="9.140625" style="1132"/>
    <col min="15357" max="15357" width="5" style="1132" customWidth="1"/>
    <col min="15358" max="15358" width="17.7109375" style="1132" customWidth="1"/>
    <col min="15359" max="15359" width="13.85546875" style="1132" customWidth="1"/>
    <col min="15360" max="15360" width="13.140625" style="1132" customWidth="1"/>
    <col min="15361" max="15361" width="12.28515625" style="1132" customWidth="1"/>
    <col min="15362" max="15362" width="3" style="1132" customWidth="1"/>
    <col min="15363" max="15363" width="20.28515625" style="1132" customWidth="1"/>
    <col min="15364" max="15364" width="12.5703125" style="1132" customWidth="1"/>
    <col min="15365" max="15365" width="11.7109375" style="1132" customWidth="1"/>
    <col min="15366" max="15366" width="9.140625" style="1132"/>
    <col min="15367" max="15367" width="2.85546875" style="1132" customWidth="1"/>
    <col min="15368" max="15368" width="18.5703125" style="1132" customWidth="1"/>
    <col min="15369" max="15369" width="14.42578125" style="1132" customWidth="1"/>
    <col min="15370" max="15370" width="13.7109375" style="1132" customWidth="1"/>
    <col min="15371" max="15371" width="10.140625" style="1132" customWidth="1"/>
    <col min="15372" max="15372" width="4.42578125" style="1132" customWidth="1"/>
    <col min="15373" max="15373" width="24" style="1132" customWidth="1"/>
    <col min="15374" max="15374" width="13.140625" style="1132" customWidth="1"/>
    <col min="15375" max="15375" width="13" style="1132" customWidth="1"/>
    <col min="15376" max="15376" width="10.42578125" style="1132" customWidth="1"/>
    <col min="15377" max="15612" width="9.140625" style="1132"/>
    <col min="15613" max="15613" width="5" style="1132" customWidth="1"/>
    <col min="15614" max="15614" width="17.7109375" style="1132" customWidth="1"/>
    <col min="15615" max="15615" width="13.85546875" style="1132" customWidth="1"/>
    <col min="15616" max="15616" width="13.140625" style="1132" customWidth="1"/>
    <col min="15617" max="15617" width="12.28515625" style="1132" customWidth="1"/>
    <col min="15618" max="15618" width="3" style="1132" customWidth="1"/>
    <col min="15619" max="15619" width="20.28515625" style="1132" customWidth="1"/>
    <col min="15620" max="15620" width="12.5703125" style="1132" customWidth="1"/>
    <col min="15621" max="15621" width="11.7109375" style="1132" customWidth="1"/>
    <col min="15622" max="15622" width="9.140625" style="1132"/>
    <col min="15623" max="15623" width="2.85546875" style="1132" customWidth="1"/>
    <col min="15624" max="15624" width="18.5703125" style="1132" customWidth="1"/>
    <col min="15625" max="15625" width="14.42578125" style="1132" customWidth="1"/>
    <col min="15626" max="15626" width="13.7109375" style="1132" customWidth="1"/>
    <col min="15627" max="15627" width="10.140625" style="1132" customWidth="1"/>
    <col min="15628" max="15628" width="4.42578125" style="1132" customWidth="1"/>
    <col min="15629" max="15629" width="24" style="1132" customWidth="1"/>
    <col min="15630" max="15630" width="13.140625" style="1132" customWidth="1"/>
    <col min="15631" max="15631" width="13" style="1132" customWidth="1"/>
    <col min="15632" max="15632" width="10.42578125" style="1132" customWidth="1"/>
    <col min="15633" max="15868" width="9.140625" style="1132"/>
    <col min="15869" max="15869" width="5" style="1132" customWidth="1"/>
    <col min="15870" max="15870" width="17.7109375" style="1132" customWidth="1"/>
    <col min="15871" max="15871" width="13.85546875" style="1132" customWidth="1"/>
    <col min="15872" max="15872" width="13.140625" style="1132" customWidth="1"/>
    <col min="15873" max="15873" width="12.28515625" style="1132" customWidth="1"/>
    <col min="15874" max="15874" width="3" style="1132" customWidth="1"/>
    <col min="15875" max="15875" width="20.28515625" style="1132" customWidth="1"/>
    <col min="15876" max="15876" width="12.5703125" style="1132" customWidth="1"/>
    <col min="15877" max="15877" width="11.7109375" style="1132" customWidth="1"/>
    <col min="15878" max="15878" width="9.140625" style="1132"/>
    <col min="15879" max="15879" width="2.85546875" style="1132" customWidth="1"/>
    <col min="15880" max="15880" width="18.5703125" style="1132" customWidth="1"/>
    <col min="15881" max="15881" width="14.42578125" style="1132" customWidth="1"/>
    <col min="15882" max="15882" width="13.7109375" style="1132" customWidth="1"/>
    <col min="15883" max="15883" width="10.140625" style="1132" customWidth="1"/>
    <col min="15884" max="15884" width="4.42578125" style="1132" customWidth="1"/>
    <col min="15885" max="15885" width="24" style="1132" customWidth="1"/>
    <col min="15886" max="15886" width="13.140625" style="1132" customWidth="1"/>
    <col min="15887" max="15887" width="13" style="1132" customWidth="1"/>
    <col min="15888" max="15888" width="10.42578125" style="1132" customWidth="1"/>
    <col min="15889" max="16124" width="9.140625" style="1132"/>
    <col min="16125" max="16125" width="5" style="1132" customWidth="1"/>
    <col min="16126" max="16126" width="17.7109375" style="1132" customWidth="1"/>
    <col min="16127" max="16127" width="13.85546875" style="1132" customWidth="1"/>
    <col min="16128" max="16128" width="13.140625" style="1132" customWidth="1"/>
    <col min="16129" max="16129" width="12.28515625" style="1132" customWidth="1"/>
    <col min="16130" max="16130" width="3" style="1132" customWidth="1"/>
    <col min="16131" max="16131" width="20.28515625" style="1132" customWidth="1"/>
    <col min="16132" max="16132" width="12.5703125" style="1132" customWidth="1"/>
    <col min="16133" max="16133" width="11.7109375" style="1132" customWidth="1"/>
    <col min="16134" max="16134" width="9.140625" style="1132"/>
    <col min="16135" max="16135" width="2.85546875" style="1132" customWidth="1"/>
    <col min="16136" max="16136" width="18.5703125" style="1132" customWidth="1"/>
    <col min="16137" max="16137" width="14.42578125" style="1132" customWidth="1"/>
    <col min="16138" max="16138" width="13.7109375" style="1132" customWidth="1"/>
    <col min="16139" max="16139" width="10.140625" style="1132" customWidth="1"/>
    <col min="16140" max="16140" width="4.42578125" style="1132" customWidth="1"/>
    <col min="16141" max="16141" width="24" style="1132" customWidth="1"/>
    <col min="16142" max="16142" width="13.140625" style="1132" customWidth="1"/>
    <col min="16143" max="16143" width="13" style="1132" customWidth="1"/>
    <col min="16144" max="16144" width="10.42578125" style="1132" customWidth="1"/>
    <col min="16145" max="16384" width="9.140625" style="1132"/>
  </cols>
  <sheetData>
    <row r="1" spans="1:24" ht="18.75">
      <c r="A1" s="587" t="s">
        <v>303</v>
      </c>
    </row>
    <row r="2" spans="1:24" ht="28.5" customHeight="1">
      <c r="A2" s="1455" t="s">
        <v>474</v>
      </c>
      <c r="B2" s="1455"/>
      <c r="C2" s="1455"/>
      <c r="D2" s="1455"/>
      <c r="E2" s="1455"/>
      <c r="F2" s="1455"/>
      <c r="G2" s="1455"/>
      <c r="H2" s="1455"/>
      <c r="I2" s="1455"/>
      <c r="J2" s="1455"/>
      <c r="K2" s="1455"/>
      <c r="L2" s="1455"/>
      <c r="M2" s="1455"/>
      <c r="N2" s="1455"/>
      <c r="O2" s="1455"/>
      <c r="P2" s="1455"/>
      <c r="Q2" s="1455"/>
      <c r="R2" s="1455"/>
      <c r="S2" s="1455"/>
      <c r="T2" s="1455"/>
      <c r="U2" s="1455"/>
      <c r="V2" s="1455"/>
      <c r="W2" s="1455"/>
      <c r="X2" s="1455"/>
    </row>
    <row r="3" spans="1:24" ht="15.75" customHeight="1">
      <c r="A3" s="1456" t="s">
        <v>475</v>
      </c>
      <c r="B3" s="1456"/>
      <c r="C3" s="1456"/>
      <c r="D3" s="1456"/>
      <c r="E3" s="1456"/>
      <c r="F3" s="1456"/>
      <c r="P3" s="589"/>
    </row>
    <row r="4" spans="1:24" ht="4.5" customHeight="1">
      <c r="A4" s="590"/>
      <c r="B4" s="590"/>
      <c r="C4" s="588"/>
      <c r="D4" s="588"/>
    </row>
    <row r="5" spans="1:24" ht="15.75" thickBot="1">
      <c r="A5" s="591" t="s">
        <v>178</v>
      </c>
      <c r="B5" s="1457" t="s">
        <v>179</v>
      </c>
      <c r="C5" s="1457"/>
      <c r="D5" s="592"/>
      <c r="E5" s="592"/>
      <c r="F5" s="591" t="s">
        <v>180</v>
      </c>
      <c r="G5" s="593" t="s">
        <v>181</v>
      </c>
      <c r="H5" s="938"/>
      <c r="I5" s="592"/>
      <c r="J5" s="592"/>
      <c r="K5" s="591" t="s">
        <v>182</v>
      </c>
      <c r="L5" s="594" t="s">
        <v>183</v>
      </c>
      <c r="M5" s="592"/>
      <c r="N5" s="595"/>
      <c r="O5" s="592"/>
      <c r="P5" s="591" t="s">
        <v>184</v>
      </c>
      <c r="Q5" s="594" t="s">
        <v>185</v>
      </c>
      <c r="R5" s="592"/>
    </row>
    <row r="6" spans="1:24" ht="43.5" thickBot="1">
      <c r="A6" s="596" t="s">
        <v>186</v>
      </c>
      <c r="B6" s="597" t="s">
        <v>187</v>
      </c>
      <c r="C6" s="598" t="s">
        <v>188</v>
      </c>
      <c r="D6" s="628"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604" t="s">
        <v>191</v>
      </c>
      <c r="B7" s="605">
        <v>9142.0239999999994</v>
      </c>
      <c r="C7" s="605">
        <v>15240</v>
      </c>
      <c r="D7" s="650">
        <v>2.3093325384656187</v>
      </c>
      <c r="F7" s="743" t="s">
        <v>191</v>
      </c>
      <c r="G7" s="603">
        <v>1366.085</v>
      </c>
      <c r="H7" s="603">
        <v>7051</v>
      </c>
      <c r="I7" s="866">
        <v>2.7614133675624868</v>
      </c>
      <c r="K7" s="743" t="s">
        <v>191</v>
      </c>
      <c r="L7" s="603">
        <v>219144.56200000001</v>
      </c>
      <c r="M7" s="603">
        <v>57410.620999999999</v>
      </c>
      <c r="N7" s="731">
        <v>3.8171432077001919</v>
      </c>
      <c r="P7" s="743" t="s">
        <v>192</v>
      </c>
      <c r="Q7" s="603">
        <v>38674.728000000003</v>
      </c>
      <c r="R7" s="603">
        <v>10288.295</v>
      </c>
      <c r="S7" s="731">
        <v>3.7590998314103552</v>
      </c>
    </row>
    <row r="8" spans="1:24" ht="16.5" thickBot="1">
      <c r="A8" s="604" t="s">
        <v>454</v>
      </c>
      <c r="B8" s="605">
        <v>4645.5940000000001</v>
      </c>
      <c r="C8" s="605">
        <v>2208</v>
      </c>
      <c r="D8" s="650">
        <v>4.8055515902324784</v>
      </c>
      <c r="F8" s="604" t="s">
        <v>193</v>
      </c>
      <c r="G8" s="605">
        <v>951.14099999999996</v>
      </c>
      <c r="H8" s="605">
        <v>5732</v>
      </c>
      <c r="I8" s="851">
        <v>2.3225071545080724</v>
      </c>
      <c r="K8" s="604" t="s">
        <v>194</v>
      </c>
      <c r="L8" s="605">
        <v>140797.307</v>
      </c>
      <c r="M8" s="605">
        <v>39007.355000000003</v>
      </c>
      <c r="N8" s="650">
        <v>3.6095066430420619</v>
      </c>
      <c r="P8" s="604" t="s">
        <v>194</v>
      </c>
      <c r="Q8" s="605">
        <v>34769.228000000003</v>
      </c>
      <c r="R8" s="605">
        <v>11433.54</v>
      </c>
      <c r="S8" s="650">
        <v>3.0409853816053469</v>
      </c>
    </row>
    <row r="9" spans="1:24" ht="16.5" thickBot="1">
      <c r="A9" s="604" t="s">
        <v>201</v>
      </c>
      <c r="B9" s="605">
        <v>4516.7030000000004</v>
      </c>
      <c r="C9" s="605">
        <v>3696</v>
      </c>
      <c r="D9" s="650">
        <v>2.2884665759056304</v>
      </c>
      <c r="F9" s="941" t="s">
        <v>321</v>
      </c>
      <c r="G9" s="608">
        <v>2317.2260000000001</v>
      </c>
      <c r="H9" s="608">
        <v>12783</v>
      </c>
      <c r="I9" s="942">
        <v>2.5626312570708789</v>
      </c>
      <c r="K9" s="604" t="s">
        <v>455</v>
      </c>
      <c r="L9" s="605">
        <v>72730.448999999993</v>
      </c>
      <c r="M9" s="605">
        <v>25210.131000000001</v>
      </c>
      <c r="N9" s="650">
        <v>2.8849691023025619</v>
      </c>
      <c r="P9" s="604" t="s">
        <v>198</v>
      </c>
      <c r="Q9" s="605">
        <v>29219.798999999999</v>
      </c>
      <c r="R9" s="605">
        <v>5263.7190000000001</v>
      </c>
      <c r="S9" s="650">
        <v>5.5511699997663246</v>
      </c>
    </row>
    <row r="10" spans="1:24" ht="15.75">
      <c r="A10" s="604" t="s">
        <v>375</v>
      </c>
      <c r="B10" s="605">
        <v>3706.6410000000001</v>
      </c>
      <c r="C10" s="605">
        <v>1931</v>
      </c>
      <c r="D10" s="650">
        <v>3.4391985993210015</v>
      </c>
      <c r="H10" s="1132"/>
      <c r="K10" s="604" t="s">
        <v>193</v>
      </c>
      <c r="L10" s="605">
        <v>52905.974999999999</v>
      </c>
      <c r="M10" s="605">
        <v>13896.661</v>
      </c>
      <c r="N10" s="650">
        <v>3.8070997774213531</v>
      </c>
      <c r="P10" s="604" t="s">
        <v>193</v>
      </c>
      <c r="Q10" s="605">
        <v>20227.116999999998</v>
      </c>
      <c r="R10" s="605">
        <v>5981.7129999999997</v>
      </c>
      <c r="S10" s="650">
        <v>3.3814923918950974</v>
      </c>
    </row>
    <row r="11" spans="1:24" ht="15.75">
      <c r="A11" s="604" t="s">
        <v>203</v>
      </c>
      <c r="B11" s="605">
        <v>1717.509</v>
      </c>
      <c r="C11" s="605">
        <v>1103</v>
      </c>
      <c r="D11" s="650">
        <v>2.3272164333816616</v>
      </c>
      <c r="K11" s="604" t="s">
        <v>200</v>
      </c>
      <c r="L11" s="605">
        <v>47786.798000000003</v>
      </c>
      <c r="M11" s="605">
        <v>10298.780000000001</v>
      </c>
      <c r="N11" s="650">
        <v>4.6400445489659941</v>
      </c>
      <c r="P11" s="604" t="s">
        <v>195</v>
      </c>
      <c r="Q11" s="605">
        <v>19331.822</v>
      </c>
      <c r="R11" s="605">
        <v>4649.45</v>
      </c>
      <c r="S11" s="650">
        <v>4.1578728666831566</v>
      </c>
    </row>
    <row r="12" spans="1:24" ht="15.75">
      <c r="A12" s="604" t="s">
        <v>352</v>
      </c>
      <c r="B12" s="605">
        <v>1289.9559999999999</v>
      </c>
      <c r="C12" s="605">
        <v>912</v>
      </c>
      <c r="D12" s="650">
        <v>2.1160244286129064</v>
      </c>
      <c r="H12" s="1132"/>
      <c r="K12" s="604" t="s">
        <v>198</v>
      </c>
      <c r="L12" s="605">
        <v>29825.875</v>
      </c>
      <c r="M12" s="605">
        <v>4641.6480000000001</v>
      </c>
      <c r="N12" s="650">
        <v>6.4257080674794809</v>
      </c>
      <c r="P12" s="604" t="s">
        <v>455</v>
      </c>
      <c r="Q12" s="605">
        <v>16751.817999999999</v>
      </c>
      <c r="R12" s="605">
        <v>6451.4139999999998</v>
      </c>
      <c r="S12" s="650">
        <v>2.5966118435431365</v>
      </c>
    </row>
    <row r="13" spans="1:24" ht="15.75">
      <c r="A13" s="604" t="s">
        <v>471</v>
      </c>
      <c r="B13" s="605">
        <v>1231.2360000000001</v>
      </c>
      <c r="C13" s="605">
        <v>599</v>
      </c>
      <c r="D13" s="650">
        <v>4.0753615321216614</v>
      </c>
      <c r="H13" s="1132"/>
      <c r="K13" s="604" t="s">
        <v>201</v>
      </c>
      <c r="L13" s="605">
        <v>29278.428</v>
      </c>
      <c r="M13" s="605">
        <v>8394.6669999999995</v>
      </c>
      <c r="N13" s="650">
        <v>3.4877414434664296</v>
      </c>
      <c r="P13" s="604" t="s">
        <v>200</v>
      </c>
      <c r="Q13" s="605">
        <v>14488.036</v>
      </c>
      <c r="R13" s="605">
        <v>3632.8629999999998</v>
      </c>
      <c r="S13" s="650">
        <v>3.9880490951626859</v>
      </c>
    </row>
    <row r="14" spans="1:24" ht="15.75">
      <c r="A14" s="604" t="s">
        <v>199</v>
      </c>
      <c r="B14" s="605">
        <v>1094.077</v>
      </c>
      <c r="C14" s="605">
        <v>1328</v>
      </c>
      <c r="D14" s="650">
        <v>2.8227252087224843</v>
      </c>
      <c r="K14" s="604" t="s">
        <v>192</v>
      </c>
      <c r="L14" s="605">
        <v>26909.353999999999</v>
      </c>
      <c r="M14" s="605">
        <v>6340.1220000000003</v>
      </c>
      <c r="N14" s="650">
        <v>4.2442959299521359</v>
      </c>
      <c r="P14" s="604" t="s">
        <v>191</v>
      </c>
      <c r="Q14" s="605">
        <v>10803.406999999999</v>
      </c>
      <c r="R14" s="605">
        <v>3485.09</v>
      </c>
      <c r="S14" s="650">
        <v>3.0998932595714885</v>
      </c>
    </row>
    <row r="15" spans="1:24" ht="15.75">
      <c r="A15" s="604" t="s">
        <v>204</v>
      </c>
      <c r="B15" s="605">
        <v>1003.702</v>
      </c>
      <c r="C15" s="605">
        <v>769</v>
      </c>
      <c r="D15" s="650">
        <v>2.2480888930698435</v>
      </c>
      <c r="E15" s="823"/>
      <c r="K15" s="604" t="s">
        <v>196</v>
      </c>
      <c r="L15" s="605">
        <v>25326.096000000001</v>
      </c>
      <c r="M15" s="605">
        <v>6193.1750000000002</v>
      </c>
      <c r="N15" s="650">
        <v>4.0893557827770088</v>
      </c>
      <c r="P15" s="604" t="s">
        <v>340</v>
      </c>
      <c r="Q15" s="605">
        <v>8851.4320000000007</v>
      </c>
      <c r="R15" s="605">
        <v>2460.817</v>
      </c>
      <c r="S15" s="650">
        <v>3.5969484931224063</v>
      </c>
    </row>
    <row r="16" spans="1:24" ht="16.5" thickBot="1">
      <c r="A16" s="604" t="s">
        <v>193</v>
      </c>
      <c r="B16" s="605">
        <v>951.14099999999996</v>
      </c>
      <c r="C16" s="605">
        <v>5732</v>
      </c>
      <c r="D16" s="650">
        <v>2.3225071545080724</v>
      </c>
      <c r="E16" s="659"/>
      <c r="K16" s="604" t="s">
        <v>353</v>
      </c>
      <c r="L16" s="605">
        <v>20716.737000000001</v>
      </c>
      <c r="M16" s="605">
        <v>3905.998</v>
      </c>
      <c r="N16" s="650">
        <v>5.3038268324766173</v>
      </c>
      <c r="P16" s="604" t="s">
        <v>202</v>
      </c>
      <c r="Q16" s="605">
        <v>6248.3029999999999</v>
      </c>
      <c r="R16" s="605">
        <v>2931.6309999999999</v>
      </c>
      <c r="S16" s="650">
        <v>2.131340199363426</v>
      </c>
    </row>
    <row r="17" spans="1:19" ht="16.5" thickBot="1">
      <c r="A17" s="941" t="s">
        <v>321</v>
      </c>
      <c r="B17" s="608">
        <v>32383.895</v>
      </c>
      <c r="C17" s="608">
        <v>37085</v>
      </c>
      <c r="D17" s="730">
        <v>2.716149694352489</v>
      </c>
      <c r="K17" s="604" t="s">
        <v>205</v>
      </c>
      <c r="L17" s="605">
        <v>17886.050999999999</v>
      </c>
      <c r="M17" s="605">
        <v>4638.3770000000004</v>
      </c>
      <c r="N17" s="650">
        <v>3.8561011750446328</v>
      </c>
      <c r="P17" s="604" t="s">
        <v>207</v>
      </c>
      <c r="Q17" s="605">
        <v>5569.4059999999999</v>
      </c>
      <c r="R17" s="605">
        <v>1949.046</v>
      </c>
      <c r="S17" s="650">
        <v>2.857503619719596</v>
      </c>
    </row>
    <row r="18" spans="1:19" ht="15.75">
      <c r="A18"/>
      <c r="B18"/>
      <c r="C18"/>
      <c r="D18"/>
      <c r="K18" s="604" t="s">
        <v>208</v>
      </c>
      <c r="L18" s="605">
        <v>16717.725999999999</v>
      </c>
      <c r="M18" s="605">
        <v>5382.7470000000003</v>
      </c>
      <c r="N18" s="650">
        <v>3.1057982104676287</v>
      </c>
      <c r="P18" s="604" t="s">
        <v>201</v>
      </c>
      <c r="Q18" s="605">
        <v>5285.33</v>
      </c>
      <c r="R18" s="605">
        <v>1457.0070000000001</v>
      </c>
      <c r="S18" s="650">
        <v>3.6275254683059175</v>
      </c>
    </row>
    <row r="19" spans="1:19" ht="15.75">
      <c r="A19"/>
      <c r="B19"/>
      <c r="C19"/>
      <c r="D19"/>
      <c r="K19" s="604" t="s">
        <v>206</v>
      </c>
      <c r="L19" s="605">
        <v>10582.484</v>
      </c>
      <c r="M19" s="605">
        <v>2624.7379999999998</v>
      </c>
      <c r="N19" s="650">
        <v>4.031824890712902</v>
      </c>
      <c r="P19" s="604" t="s">
        <v>352</v>
      </c>
      <c r="Q19" s="605">
        <v>4016.4969999999998</v>
      </c>
      <c r="R19" s="605">
        <v>1198.0039999999999</v>
      </c>
      <c r="S19" s="650">
        <v>3.352657420175559</v>
      </c>
    </row>
    <row r="20" spans="1:19" ht="15.75">
      <c r="A20"/>
      <c r="B20"/>
      <c r="C20"/>
      <c r="D20"/>
      <c r="K20" s="604" t="s">
        <v>199</v>
      </c>
      <c r="L20" s="605">
        <v>10095.960999999999</v>
      </c>
      <c r="M20" s="605">
        <v>3563.5360000000001</v>
      </c>
      <c r="N20" s="650">
        <v>2.8331300708060754</v>
      </c>
      <c r="P20" s="604" t="s">
        <v>205</v>
      </c>
      <c r="Q20" s="605">
        <v>3781.1019999999999</v>
      </c>
      <c r="R20" s="605">
        <v>1109.2049999999999</v>
      </c>
      <c r="S20" s="650">
        <v>3.4088396644443546</v>
      </c>
    </row>
    <row r="21" spans="1:19" ht="15.75">
      <c r="A21"/>
      <c r="B21"/>
      <c r="C21"/>
      <c r="D21"/>
      <c r="K21" s="604" t="s">
        <v>354</v>
      </c>
      <c r="L21" s="605">
        <v>9721.7469999999994</v>
      </c>
      <c r="M21" s="605">
        <v>3066.6039999999998</v>
      </c>
      <c r="N21" s="650">
        <v>3.1701996736455049</v>
      </c>
      <c r="P21" s="604" t="s">
        <v>208</v>
      </c>
      <c r="Q21" s="605">
        <v>3380.9749999999999</v>
      </c>
      <c r="R21" s="605">
        <v>1275.4839999999999</v>
      </c>
      <c r="S21" s="650">
        <v>2.6507388567790739</v>
      </c>
    </row>
    <row r="22" spans="1:19" ht="15.75">
      <c r="A22"/>
      <c r="B22"/>
      <c r="C22"/>
      <c r="D22"/>
      <c r="H22" s="1132"/>
      <c r="K22" s="604" t="s">
        <v>352</v>
      </c>
      <c r="L22" s="605">
        <v>5425.6149999999998</v>
      </c>
      <c r="M22" s="605">
        <v>1601.973</v>
      </c>
      <c r="N22" s="650">
        <v>3.3868329865734315</v>
      </c>
      <c r="P22" s="604" t="s">
        <v>210</v>
      </c>
      <c r="Q22" s="605">
        <v>3361.0659999999998</v>
      </c>
      <c r="R22" s="605">
        <v>1044.644</v>
      </c>
      <c r="S22" s="650">
        <v>3.217427180934366</v>
      </c>
    </row>
    <row r="23" spans="1:19" ht="15.75">
      <c r="A23"/>
      <c r="B23"/>
      <c r="C23"/>
      <c r="D23"/>
      <c r="H23" s="1132"/>
      <c r="K23" s="604" t="s">
        <v>195</v>
      </c>
      <c r="L23" s="605">
        <v>5112.6319999999996</v>
      </c>
      <c r="M23" s="605">
        <v>1107.713</v>
      </c>
      <c r="N23" s="650">
        <v>4.6154843357440054</v>
      </c>
      <c r="P23" s="604" t="s">
        <v>212</v>
      </c>
      <c r="Q23" s="605">
        <v>3350.3820000000001</v>
      </c>
      <c r="R23" s="605">
        <v>1299.6289999999999</v>
      </c>
      <c r="S23" s="650">
        <v>2.5779526310970287</v>
      </c>
    </row>
    <row r="24" spans="1:19" ht="15.75">
      <c r="A24"/>
      <c r="B24"/>
      <c r="C24"/>
      <c r="D24"/>
      <c r="H24" s="1132"/>
      <c r="K24" s="604" t="s">
        <v>204</v>
      </c>
      <c r="L24" s="605">
        <v>4922.3509999999997</v>
      </c>
      <c r="M24" s="605">
        <v>1142.0550000000001</v>
      </c>
      <c r="N24" s="650">
        <v>4.3100822639890364</v>
      </c>
      <c r="P24" s="604" t="s">
        <v>353</v>
      </c>
      <c r="Q24" s="605">
        <v>3262.8380000000002</v>
      </c>
      <c r="R24" s="605">
        <v>885.096</v>
      </c>
      <c r="S24" s="650">
        <v>3.6864227157280118</v>
      </c>
    </row>
    <row r="25" spans="1:19" ht="16.5" thickBot="1">
      <c r="A25"/>
      <c r="B25"/>
      <c r="C25"/>
      <c r="D25"/>
      <c r="H25" s="1132"/>
      <c r="K25" s="604" t="s">
        <v>212</v>
      </c>
      <c r="L25" s="605">
        <v>4855.2529999999997</v>
      </c>
      <c r="M25" s="605">
        <v>1809.829</v>
      </c>
      <c r="N25" s="650">
        <v>2.6827136707390586</v>
      </c>
      <c r="P25" s="604" t="s">
        <v>209</v>
      </c>
      <c r="Q25" s="605">
        <v>2975.3040000000001</v>
      </c>
      <c r="R25" s="605">
        <v>795.97199999999998</v>
      </c>
      <c r="S25" s="650">
        <v>3.7379505811762224</v>
      </c>
    </row>
    <row r="26" spans="1:19" ht="16.5" thickBot="1">
      <c r="H26" s="1132"/>
      <c r="K26" s="941" t="s">
        <v>321</v>
      </c>
      <c r="L26" s="608">
        <v>772055.77300000004</v>
      </c>
      <c r="M26" s="608">
        <v>206986.32699999999</v>
      </c>
      <c r="N26" s="730">
        <v>3.7299844109992835</v>
      </c>
      <c r="P26" s="604" t="s">
        <v>196</v>
      </c>
      <c r="Q26" s="605">
        <v>2613.7629999999999</v>
      </c>
      <c r="R26" s="605">
        <v>891.125</v>
      </c>
      <c r="S26" s="650">
        <v>2.9331047832795623</v>
      </c>
    </row>
    <row r="27" spans="1:19" ht="16.5" thickBot="1">
      <c r="A27" s="1218" t="s">
        <v>451</v>
      </c>
      <c r="H27" s="1132"/>
      <c r="K27"/>
      <c r="L27"/>
      <c r="M27"/>
      <c r="N27"/>
      <c r="P27" s="941" t="s">
        <v>321</v>
      </c>
      <c r="Q27" s="608">
        <v>257959.43299999999</v>
      </c>
      <c r="R27" s="608">
        <v>76864.896999999997</v>
      </c>
      <c r="S27" s="730">
        <v>3.3560109109363667</v>
      </c>
    </row>
    <row r="28" spans="1:19">
      <c r="H28" s="1132"/>
      <c r="K28"/>
      <c r="L28"/>
      <c r="M28"/>
      <c r="N28"/>
      <c r="P28"/>
      <c r="Q28"/>
      <c r="R28"/>
      <c r="S28"/>
    </row>
    <row r="29" spans="1:19">
      <c r="H29" s="1132"/>
      <c r="K29"/>
      <c r="L29"/>
      <c r="M29"/>
      <c r="N29"/>
      <c r="P29"/>
      <c r="Q29"/>
      <c r="R29"/>
      <c r="S29"/>
    </row>
    <row r="30" spans="1:19">
      <c r="A30"/>
      <c r="B30"/>
      <c r="C30"/>
      <c r="D30"/>
      <c r="E30"/>
      <c r="F30"/>
      <c r="G30"/>
      <c r="H30"/>
      <c r="I30"/>
      <c r="J30"/>
      <c r="K30"/>
      <c r="L30"/>
      <c r="M30"/>
      <c r="N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P43"/>
      <c r="Q43"/>
      <c r="R43"/>
      <c r="S43"/>
    </row>
    <row r="44" spans="1:19">
      <c r="A44"/>
      <c r="B44"/>
      <c r="C44"/>
      <c r="D44"/>
      <c r="E44"/>
      <c r="F44"/>
      <c r="G44"/>
      <c r="H44"/>
      <c r="I44"/>
      <c r="J44"/>
      <c r="K44"/>
      <c r="P44"/>
      <c r="Q44"/>
      <c r="R44"/>
      <c r="S44"/>
    </row>
    <row r="45" spans="1:19">
      <c r="A45"/>
      <c r="B45"/>
      <c r="C45"/>
      <c r="D45"/>
      <c r="E45"/>
      <c r="F45"/>
      <c r="G45"/>
      <c r="H45"/>
      <c r="I45"/>
      <c r="J45"/>
      <c r="K45"/>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row>
    <row r="99" spans="1:11">
      <c r="H99" s="1132"/>
    </row>
    <row r="100" spans="1:11">
      <c r="H100" s="1132"/>
    </row>
    <row r="101" spans="1:11">
      <c r="H101" s="1132"/>
    </row>
    <row r="102" spans="1:11">
      <c r="H102" s="1132"/>
    </row>
    <row r="103" spans="1:11">
      <c r="H103" s="1132"/>
    </row>
    <row r="104" spans="1:11">
      <c r="H104" s="1132"/>
    </row>
    <row r="105" spans="1:11">
      <c r="H105" s="1132"/>
    </row>
    <row r="106" spans="1:11">
      <c r="H106" s="1132"/>
    </row>
    <row r="107" spans="1:11">
      <c r="H107" s="1132"/>
    </row>
  </sheetData>
  <sortState ref="P7:S69">
    <sortCondition descending="1" ref="Q7:Q69"/>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70"/>
  <sheetViews>
    <sheetView zoomScaleNormal="100" workbookViewId="0">
      <selection activeCell="D29" sqref="D29"/>
    </sheetView>
  </sheetViews>
  <sheetFormatPr defaultRowHeight="12.75"/>
  <cols>
    <col min="1" max="1" width="16.85546875" style="1132" customWidth="1"/>
    <col min="2" max="2" width="12.28515625" style="1132" bestFit="1" customWidth="1"/>
    <col min="3" max="3" width="10.140625" style="1132" customWidth="1"/>
    <col min="4" max="4" width="9.140625" style="1132"/>
    <col min="5" max="5" width="6" style="1132" customWidth="1"/>
    <col min="6" max="6" width="16.7109375" style="1132" customWidth="1"/>
    <col min="7" max="7" width="11.28515625" style="1132" customWidth="1"/>
    <col min="8" max="8" width="10.42578125" style="1132" customWidth="1"/>
    <col min="9" max="9" width="9.140625" style="1132"/>
    <col min="10" max="10" width="3.5703125" style="1132" customWidth="1"/>
    <col min="11" max="11" width="18" style="1132" customWidth="1"/>
    <col min="12" max="12" width="11.7109375" style="1132" customWidth="1"/>
    <col min="13" max="13" width="12.28515625" style="1132" customWidth="1"/>
    <col min="14" max="14" width="10.42578125" style="1132" customWidth="1"/>
    <col min="15" max="15" width="3.85546875" style="1132" customWidth="1"/>
    <col min="16" max="16" width="22.5703125" style="1132" customWidth="1"/>
    <col min="17" max="17" width="11.28515625" style="1132" customWidth="1"/>
    <col min="18" max="18" width="10.28515625" style="1132" customWidth="1"/>
    <col min="19" max="19" width="10" style="1132" customWidth="1"/>
    <col min="20" max="255" width="9.140625" style="1132"/>
    <col min="256" max="256" width="4" style="1132" customWidth="1"/>
    <col min="257" max="257" width="15.140625" style="1132" customWidth="1"/>
    <col min="258" max="258" width="13.85546875" style="1132" customWidth="1"/>
    <col min="259" max="259" width="10.140625" style="1132" customWidth="1"/>
    <col min="260" max="260" width="9.140625" style="1132"/>
    <col min="261" max="261" width="3.42578125" style="1132" customWidth="1"/>
    <col min="262" max="262" width="19.5703125" style="1132" customWidth="1"/>
    <col min="263" max="263" width="12.28515625" style="1132" customWidth="1"/>
    <col min="264" max="264" width="10.42578125" style="1132" customWidth="1"/>
    <col min="265" max="265" width="9.140625" style="1132"/>
    <col min="266" max="266" width="3.5703125" style="1132" customWidth="1"/>
    <col min="267" max="267" width="16.42578125" style="1132" customWidth="1"/>
    <col min="268" max="268" width="11.7109375" style="1132" customWidth="1"/>
    <col min="269" max="269" width="10.140625" style="1132" customWidth="1"/>
    <col min="270" max="270" width="15.85546875" style="1132" customWidth="1"/>
    <col min="271" max="271" width="3.85546875" style="1132" customWidth="1"/>
    <col min="272" max="272" width="16.42578125" style="1132" customWidth="1"/>
    <col min="273" max="273" width="11.28515625" style="1132" customWidth="1"/>
    <col min="274" max="274" width="10.28515625" style="1132" customWidth="1"/>
    <col min="275" max="275" width="10" style="1132" customWidth="1"/>
    <col min="276" max="511" width="9.140625" style="1132"/>
    <col min="512" max="512" width="4" style="1132" customWidth="1"/>
    <col min="513" max="513" width="15.140625" style="1132" customWidth="1"/>
    <col min="514" max="514" width="13.85546875" style="1132" customWidth="1"/>
    <col min="515" max="515" width="10.140625" style="1132" customWidth="1"/>
    <col min="516" max="516" width="9.140625" style="1132"/>
    <col min="517" max="517" width="3.42578125" style="1132" customWidth="1"/>
    <col min="518" max="518" width="19.5703125" style="1132" customWidth="1"/>
    <col min="519" max="519" width="12.28515625" style="1132" customWidth="1"/>
    <col min="520" max="520" width="10.42578125" style="1132" customWidth="1"/>
    <col min="521" max="521" width="9.140625" style="1132"/>
    <col min="522" max="522" width="3.5703125" style="1132" customWidth="1"/>
    <col min="523" max="523" width="16.42578125" style="1132" customWidth="1"/>
    <col min="524" max="524" width="11.7109375" style="1132" customWidth="1"/>
    <col min="525" max="525" width="10.140625" style="1132" customWidth="1"/>
    <col min="526" max="526" width="15.85546875" style="1132" customWidth="1"/>
    <col min="527" max="527" width="3.85546875" style="1132" customWidth="1"/>
    <col min="528" max="528" width="16.42578125" style="1132" customWidth="1"/>
    <col min="529" max="529" width="11.28515625" style="1132" customWidth="1"/>
    <col min="530" max="530" width="10.28515625" style="1132" customWidth="1"/>
    <col min="531" max="531" width="10" style="1132" customWidth="1"/>
    <col min="532" max="767" width="9.140625" style="1132"/>
    <col min="768" max="768" width="4" style="1132" customWidth="1"/>
    <col min="769" max="769" width="15.140625" style="1132" customWidth="1"/>
    <col min="770" max="770" width="13.85546875" style="1132" customWidth="1"/>
    <col min="771" max="771" width="10.140625" style="1132" customWidth="1"/>
    <col min="772" max="772" width="9.140625" style="1132"/>
    <col min="773" max="773" width="3.42578125" style="1132" customWidth="1"/>
    <col min="774" max="774" width="19.5703125" style="1132" customWidth="1"/>
    <col min="775" max="775" width="12.28515625" style="1132" customWidth="1"/>
    <col min="776" max="776" width="10.42578125" style="1132" customWidth="1"/>
    <col min="777" max="777" width="9.140625" style="1132"/>
    <col min="778" max="778" width="3.5703125" style="1132" customWidth="1"/>
    <col min="779" max="779" width="16.42578125" style="1132" customWidth="1"/>
    <col min="780" max="780" width="11.7109375" style="1132" customWidth="1"/>
    <col min="781" max="781" width="10.140625" style="1132" customWidth="1"/>
    <col min="782" max="782" width="15.85546875" style="1132" customWidth="1"/>
    <col min="783" max="783" width="3.85546875" style="1132" customWidth="1"/>
    <col min="784" max="784" width="16.42578125" style="1132" customWidth="1"/>
    <col min="785" max="785" width="11.28515625" style="1132" customWidth="1"/>
    <col min="786" max="786" width="10.28515625" style="1132" customWidth="1"/>
    <col min="787" max="787" width="10" style="1132" customWidth="1"/>
    <col min="788" max="1023" width="9.140625" style="1132"/>
    <col min="1024" max="1024" width="4" style="1132" customWidth="1"/>
    <col min="1025" max="1025" width="15.140625" style="1132" customWidth="1"/>
    <col min="1026" max="1026" width="13.85546875" style="1132" customWidth="1"/>
    <col min="1027" max="1027" width="10.140625" style="1132" customWidth="1"/>
    <col min="1028" max="1028" width="9.140625" style="1132"/>
    <col min="1029" max="1029" width="3.42578125" style="1132" customWidth="1"/>
    <col min="1030" max="1030" width="19.5703125" style="1132" customWidth="1"/>
    <col min="1031" max="1031" width="12.28515625" style="1132" customWidth="1"/>
    <col min="1032" max="1032" width="10.42578125" style="1132" customWidth="1"/>
    <col min="1033" max="1033" width="9.140625" style="1132"/>
    <col min="1034" max="1034" width="3.5703125" style="1132" customWidth="1"/>
    <col min="1035" max="1035" width="16.42578125" style="1132" customWidth="1"/>
    <col min="1036" max="1036" width="11.7109375" style="1132" customWidth="1"/>
    <col min="1037" max="1037" width="10.140625" style="1132" customWidth="1"/>
    <col min="1038" max="1038" width="15.85546875" style="1132" customWidth="1"/>
    <col min="1039" max="1039" width="3.85546875" style="1132" customWidth="1"/>
    <col min="1040" max="1040" width="16.42578125" style="1132" customWidth="1"/>
    <col min="1041" max="1041" width="11.28515625" style="1132" customWidth="1"/>
    <col min="1042" max="1042" width="10.28515625" style="1132" customWidth="1"/>
    <col min="1043" max="1043" width="10" style="1132" customWidth="1"/>
    <col min="1044" max="1279" width="9.140625" style="1132"/>
    <col min="1280" max="1280" width="4" style="1132" customWidth="1"/>
    <col min="1281" max="1281" width="15.140625" style="1132" customWidth="1"/>
    <col min="1282" max="1282" width="13.85546875" style="1132" customWidth="1"/>
    <col min="1283" max="1283" width="10.140625" style="1132" customWidth="1"/>
    <col min="1284" max="1284" width="9.140625" style="1132"/>
    <col min="1285" max="1285" width="3.42578125" style="1132" customWidth="1"/>
    <col min="1286" max="1286" width="19.5703125" style="1132" customWidth="1"/>
    <col min="1287" max="1287" width="12.28515625" style="1132" customWidth="1"/>
    <col min="1288" max="1288" width="10.42578125" style="1132" customWidth="1"/>
    <col min="1289" max="1289" width="9.140625" style="1132"/>
    <col min="1290" max="1290" width="3.5703125" style="1132" customWidth="1"/>
    <col min="1291" max="1291" width="16.42578125" style="1132" customWidth="1"/>
    <col min="1292" max="1292" width="11.7109375" style="1132" customWidth="1"/>
    <col min="1293" max="1293" width="10.140625" style="1132" customWidth="1"/>
    <col min="1294" max="1294" width="15.85546875" style="1132" customWidth="1"/>
    <col min="1295" max="1295" width="3.85546875" style="1132" customWidth="1"/>
    <col min="1296" max="1296" width="16.42578125" style="1132" customWidth="1"/>
    <col min="1297" max="1297" width="11.28515625" style="1132" customWidth="1"/>
    <col min="1298" max="1298" width="10.28515625" style="1132" customWidth="1"/>
    <col min="1299" max="1299" width="10" style="1132" customWidth="1"/>
    <col min="1300" max="1535" width="9.140625" style="1132"/>
    <col min="1536" max="1536" width="4" style="1132" customWidth="1"/>
    <col min="1537" max="1537" width="15.140625" style="1132" customWidth="1"/>
    <col min="1538" max="1538" width="13.85546875" style="1132" customWidth="1"/>
    <col min="1539" max="1539" width="10.140625" style="1132" customWidth="1"/>
    <col min="1540" max="1540" width="9.140625" style="1132"/>
    <col min="1541" max="1541" width="3.42578125" style="1132" customWidth="1"/>
    <col min="1542" max="1542" width="19.5703125" style="1132" customWidth="1"/>
    <col min="1543" max="1543" width="12.28515625" style="1132" customWidth="1"/>
    <col min="1544" max="1544" width="10.42578125" style="1132" customWidth="1"/>
    <col min="1545" max="1545" width="9.140625" style="1132"/>
    <col min="1546" max="1546" width="3.5703125" style="1132" customWidth="1"/>
    <col min="1547" max="1547" width="16.42578125" style="1132" customWidth="1"/>
    <col min="1548" max="1548" width="11.7109375" style="1132" customWidth="1"/>
    <col min="1549" max="1549" width="10.140625" style="1132" customWidth="1"/>
    <col min="1550" max="1550" width="15.85546875" style="1132" customWidth="1"/>
    <col min="1551" max="1551" width="3.85546875" style="1132" customWidth="1"/>
    <col min="1552" max="1552" width="16.42578125" style="1132" customWidth="1"/>
    <col min="1553" max="1553" width="11.28515625" style="1132" customWidth="1"/>
    <col min="1554" max="1554" width="10.28515625" style="1132" customWidth="1"/>
    <col min="1555" max="1555" width="10" style="1132" customWidth="1"/>
    <col min="1556" max="1791" width="9.140625" style="1132"/>
    <col min="1792" max="1792" width="4" style="1132" customWidth="1"/>
    <col min="1793" max="1793" width="15.140625" style="1132" customWidth="1"/>
    <col min="1794" max="1794" width="13.85546875" style="1132" customWidth="1"/>
    <col min="1795" max="1795" width="10.140625" style="1132" customWidth="1"/>
    <col min="1796" max="1796" width="9.140625" style="1132"/>
    <col min="1797" max="1797" width="3.42578125" style="1132" customWidth="1"/>
    <col min="1798" max="1798" width="19.5703125" style="1132" customWidth="1"/>
    <col min="1799" max="1799" width="12.28515625" style="1132" customWidth="1"/>
    <col min="1800" max="1800" width="10.42578125" style="1132" customWidth="1"/>
    <col min="1801" max="1801" width="9.140625" style="1132"/>
    <col min="1802" max="1802" width="3.5703125" style="1132" customWidth="1"/>
    <col min="1803" max="1803" width="16.42578125" style="1132" customWidth="1"/>
    <col min="1804" max="1804" width="11.7109375" style="1132" customWidth="1"/>
    <col min="1805" max="1805" width="10.140625" style="1132" customWidth="1"/>
    <col min="1806" max="1806" width="15.85546875" style="1132" customWidth="1"/>
    <col min="1807" max="1807" width="3.85546875" style="1132" customWidth="1"/>
    <col min="1808" max="1808" width="16.42578125" style="1132" customWidth="1"/>
    <col min="1809" max="1809" width="11.28515625" style="1132" customWidth="1"/>
    <col min="1810" max="1810" width="10.28515625" style="1132" customWidth="1"/>
    <col min="1811" max="1811" width="10" style="1132" customWidth="1"/>
    <col min="1812" max="2047" width="9.140625" style="1132"/>
    <col min="2048" max="2048" width="4" style="1132" customWidth="1"/>
    <col min="2049" max="2049" width="15.140625" style="1132" customWidth="1"/>
    <col min="2050" max="2050" width="13.85546875" style="1132" customWidth="1"/>
    <col min="2051" max="2051" width="10.140625" style="1132" customWidth="1"/>
    <col min="2052" max="2052" width="9.140625" style="1132"/>
    <col min="2053" max="2053" width="3.42578125" style="1132" customWidth="1"/>
    <col min="2054" max="2054" width="19.5703125" style="1132" customWidth="1"/>
    <col min="2055" max="2055" width="12.28515625" style="1132" customWidth="1"/>
    <col min="2056" max="2056" width="10.42578125" style="1132" customWidth="1"/>
    <col min="2057" max="2057" width="9.140625" style="1132"/>
    <col min="2058" max="2058" width="3.5703125" style="1132" customWidth="1"/>
    <col min="2059" max="2059" width="16.42578125" style="1132" customWidth="1"/>
    <col min="2060" max="2060" width="11.7109375" style="1132" customWidth="1"/>
    <col min="2061" max="2061" width="10.140625" style="1132" customWidth="1"/>
    <col min="2062" max="2062" width="15.85546875" style="1132" customWidth="1"/>
    <col min="2063" max="2063" width="3.85546875" style="1132" customWidth="1"/>
    <col min="2064" max="2064" width="16.42578125" style="1132" customWidth="1"/>
    <col min="2065" max="2065" width="11.28515625" style="1132" customWidth="1"/>
    <col min="2066" max="2066" width="10.28515625" style="1132" customWidth="1"/>
    <col min="2067" max="2067" width="10" style="1132" customWidth="1"/>
    <col min="2068" max="2303" width="9.140625" style="1132"/>
    <col min="2304" max="2304" width="4" style="1132" customWidth="1"/>
    <col min="2305" max="2305" width="15.140625" style="1132" customWidth="1"/>
    <col min="2306" max="2306" width="13.85546875" style="1132" customWidth="1"/>
    <col min="2307" max="2307" width="10.140625" style="1132" customWidth="1"/>
    <col min="2308" max="2308" width="9.140625" style="1132"/>
    <col min="2309" max="2309" width="3.42578125" style="1132" customWidth="1"/>
    <col min="2310" max="2310" width="19.5703125" style="1132" customWidth="1"/>
    <col min="2311" max="2311" width="12.28515625" style="1132" customWidth="1"/>
    <col min="2312" max="2312" width="10.42578125" style="1132" customWidth="1"/>
    <col min="2313" max="2313" width="9.140625" style="1132"/>
    <col min="2314" max="2314" width="3.5703125" style="1132" customWidth="1"/>
    <col min="2315" max="2315" width="16.42578125" style="1132" customWidth="1"/>
    <col min="2316" max="2316" width="11.7109375" style="1132" customWidth="1"/>
    <col min="2317" max="2317" width="10.140625" style="1132" customWidth="1"/>
    <col min="2318" max="2318" width="15.85546875" style="1132" customWidth="1"/>
    <col min="2319" max="2319" width="3.85546875" style="1132" customWidth="1"/>
    <col min="2320" max="2320" width="16.42578125" style="1132" customWidth="1"/>
    <col min="2321" max="2321" width="11.28515625" style="1132" customWidth="1"/>
    <col min="2322" max="2322" width="10.28515625" style="1132" customWidth="1"/>
    <col min="2323" max="2323" width="10" style="1132" customWidth="1"/>
    <col min="2324" max="2559" width="9.140625" style="1132"/>
    <col min="2560" max="2560" width="4" style="1132" customWidth="1"/>
    <col min="2561" max="2561" width="15.140625" style="1132" customWidth="1"/>
    <col min="2562" max="2562" width="13.85546875" style="1132" customWidth="1"/>
    <col min="2563" max="2563" width="10.140625" style="1132" customWidth="1"/>
    <col min="2564" max="2564" width="9.140625" style="1132"/>
    <col min="2565" max="2565" width="3.42578125" style="1132" customWidth="1"/>
    <col min="2566" max="2566" width="19.5703125" style="1132" customWidth="1"/>
    <col min="2567" max="2567" width="12.28515625" style="1132" customWidth="1"/>
    <col min="2568" max="2568" width="10.42578125" style="1132" customWidth="1"/>
    <col min="2569" max="2569" width="9.140625" style="1132"/>
    <col min="2570" max="2570" width="3.5703125" style="1132" customWidth="1"/>
    <col min="2571" max="2571" width="16.42578125" style="1132" customWidth="1"/>
    <col min="2572" max="2572" width="11.7109375" style="1132" customWidth="1"/>
    <col min="2573" max="2573" width="10.140625" style="1132" customWidth="1"/>
    <col min="2574" max="2574" width="15.85546875" style="1132" customWidth="1"/>
    <col min="2575" max="2575" width="3.85546875" style="1132" customWidth="1"/>
    <col min="2576" max="2576" width="16.42578125" style="1132" customWidth="1"/>
    <col min="2577" max="2577" width="11.28515625" style="1132" customWidth="1"/>
    <col min="2578" max="2578" width="10.28515625" style="1132" customWidth="1"/>
    <col min="2579" max="2579" width="10" style="1132" customWidth="1"/>
    <col min="2580" max="2815" width="9.140625" style="1132"/>
    <col min="2816" max="2816" width="4" style="1132" customWidth="1"/>
    <col min="2817" max="2817" width="15.140625" style="1132" customWidth="1"/>
    <col min="2818" max="2818" width="13.85546875" style="1132" customWidth="1"/>
    <col min="2819" max="2819" width="10.140625" style="1132" customWidth="1"/>
    <col min="2820" max="2820" width="9.140625" style="1132"/>
    <col min="2821" max="2821" width="3.42578125" style="1132" customWidth="1"/>
    <col min="2822" max="2822" width="19.5703125" style="1132" customWidth="1"/>
    <col min="2823" max="2823" width="12.28515625" style="1132" customWidth="1"/>
    <col min="2824" max="2824" width="10.42578125" style="1132" customWidth="1"/>
    <col min="2825" max="2825" width="9.140625" style="1132"/>
    <col min="2826" max="2826" width="3.5703125" style="1132" customWidth="1"/>
    <col min="2827" max="2827" width="16.42578125" style="1132" customWidth="1"/>
    <col min="2828" max="2828" width="11.7109375" style="1132" customWidth="1"/>
    <col min="2829" max="2829" width="10.140625" style="1132" customWidth="1"/>
    <col min="2830" max="2830" width="15.85546875" style="1132" customWidth="1"/>
    <col min="2831" max="2831" width="3.85546875" style="1132" customWidth="1"/>
    <col min="2832" max="2832" width="16.42578125" style="1132" customWidth="1"/>
    <col min="2833" max="2833" width="11.28515625" style="1132" customWidth="1"/>
    <col min="2834" max="2834" width="10.28515625" style="1132" customWidth="1"/>
    <col min="2835" max="2835" width="10" style="1132" customWidth="1"/>
    <col min="2836" max="3071" width="9.140625" style="1132"/>
    <col min="3072" max="3072" width="4" style="1132" customWidth="1"/>
    <col min="3073" max="3073" width="15.140625" style="1132" customWidth="1"/>
    <col min="3074" max="3074" width="13.85546875" style="1132" customWidth="1"/>
    <col min="3075" max="3075" width="10.140625" style="1132" customWidth="1"/>
    <col min="3076" max="3076" width="9.140625" style="1132"/>
    <col min="3077" max="3077" width="3.42578125" style="1132" customWidth="1"/>
    <col min="3078" max="3078" width="19.5703125" style="1132" customWidth="1"/>
    <col min="3079" max="3079" width="12.28515625" style="1132" customWidth="1"/>
    <col min="3080" max="3080" width="10.42578125" style="1132" customWidth="1"/>
    <col min="3081" max="3081" width="9.140625" style="1132"/>
    <col min="3082" max="3082" width="3.5703125" style="1132" customWidth="1"/>
    <col min="3083" max="3083" width="16.42578125" style="1132" customWidth="1"/>
    <col min="3084" max="3084" width="11.7109375" style="1132" customWidth="1"/>
    <col min="3085" max="3085" width="10.140625" style="1132" customWidth="1"/>
    <col min="3086" max="3086" width="15.85546875" style="1132" customWidth="1"/>
    <col min="3087" max="3087" width="3.85546875" style="1132" customWidth="1"/>
    <col min="3088" max="3088" width="16.42578125" style="1132" customWidth="1"/>
    <col min="3089" max="3089" width="11.28515625" style="1132" customWidth="1"/>
    <col min="3090" max="3090" width="10.28515625" style="1132" customWidth="1"/>
    <col min="3091" max="3091" width="10" style="1132" customWidth="1"/>
    <col min="3092" max="3327" width="9.140625" style="1132"/>
    <col min="3328" max="3328" width="4" style="1132" customWidth="1"/>
    <col min="3329" max="3329" width="15.140625" style="1132" customWidth="1"/>
    <col min="3330" max="3330" width="13.85546875" style="1132" customWidth="1"/>
    <col min="3331" max="3331" width="10.140625" style="1132" customWidth="1"/>
    <col min="3332" max="3332" width="9.140625" style="1132"/>
    <col min="3333" max="3333" width="3.42578125" style="1132" customWidth="1"/>
    <col min="3334" max="3334" width="19.5703125" style="1132" customWidth="1"/>
    <col min="3335" max="3335" width="12.28515625" style="1132" customWidth="1"/>
    <col min="3336" max="3336" width="10.42578125" style="1132" customWidth="1"/>
    <col min="3337" max="3337" width="9.140625" style="1132"/>
    <col min="3338" max="3338" width="3.5703125" style="1132" customWidth="1"/>
    <col min="3339" max="3339" width="16.42578125" style="1132" customWidth="1"/>
    <col min="3340" max="3340" width="11.7109375" style="1132" customWidth="1"/>
    <col min="3341" max="3341" width="10.140625" style="1132" customWidth="1"/>
    <col min="3342" max="3342" width="15.85546875" style="1132" customWidth="1"/>
    <col min="3343" max="3343" width="3.85546875" style="1132" customWidth="1"/>
    <col min="3344" max="3344" width="16.42578125" style="1132" customWidth="1"/>
    <col min="3345" max="3345" width="11.28515625" style="1132" customWidth="1"/>
    <col min="3346" max="3346" width="10.28515625" style="1132" customWidth="1"/>
    <col min="3347" max="3347" width="10" style="1132" customWidth="1"/>
    <col min="3348" max="3583" width="9.140625" style="1132"/>
    <col min="3584" max="3584" width="4" style="1132" customWidth="1"/>
    <col min="3585" max="3585" width="15.140625" style="1132" customWidth="1"/>
    <col min="3586" max="3586" width="13.85546875" style="1132" customWidth="1"/>
    <col min="3587" max="3587" width="10.140625" style="1132" customWidth="1"/>
    <col min="3588" max="3588" width="9.140625" style="1132"/>
    <col min="3589" max="3589" width="3.42578125" style="1132" customWidth="1"/>
    <col min="3590" max="3590" width="19.5703125" style="1132" customWidth="1"/>
    <col min="3591" max="3591" width="12.28515625" style="1132" customWidth="1"/>
    <col min="3592" max="3592" width="10.42578125" style="1132" customWidth="1"/>
    <col min="3593" max="3593" width="9.140625" style="1132"/>
    <col min="3594" max="3594" width="3.5703125" style="1132" customWidth="1"/>
    <col min="3595" max="3595" width="16.42578125" style="1132" customWidth="1"/>
    <col min="3596" max="3596" width="11.7109375" style="1132" customWidth="1"/>
    <col min="3597" max="3597" width="10.140625" style="1132" customWidth="1"/>
    <col min="3598" max="3598" width="15.85546875" style="1132" customWidth="1"/>
    <col min="3599" max="3599" width="3.85546875" style="1132" customWidth="1"/>
    <col min="3600" max="3600" width="16.42578125" style="1132" customWidth="1"/>
    <col min="3601" max="3601" width="11.28515625" style="1132" customWidth="1"/>
    <col min="3602" max="3602" width="10.28515625" style="1132" customWidth="1"/>
    <col min="3603" max="3603" width="10" style="1132" customWidth="1"/>
    <col min="3604" max="3839" width="9.140625" style="1132"/>
    <col min="3840" max="3840" width="4" style="1132" customWidth="1"/>
    <col min="3841" max="3841" width="15.140625" style="1132" customWidth="1"/>
    <col min="3842" max="3842" width="13.85546875" style="1132" customWidth="1"/>
    <col min="3843" max="3843" width="10.140625" style="1132" customWidth="1"/>
    <col min="3844" max="3844" width="9.140625" style="1132"/>
    <col min="3845" max="3845" width="3.42578125" style="1132" customWidth="1"/>
    <col min="3846" max="3846" width="19.5703125" style="1132" customWidth="1"/>
    <col min="3847" max="3847" width="12.28515625" style="1132" customWidth="1"/>
    <col min="3848" max="3848" width="10.42578125" style="1132" customWidth="1"/>
    <col min="3849" max="3849" width="9.140625" style="1132"/>
    <col min="3850" max="3850" width="3.5703125" style="1132" customWidth="1"/>
    <col min="3851" max="3851" width="16.42578125" style="1132" customWidth="1"/>
    <col min="3852" max="3852" width="11.7109375" style="1132" customWidth="1"/>
    <col min="3853" max="3853" width="10.140625" style="1132" customWidth="1"/>
    <col min="3854" max="3854" width="15.85546875" style="1132" customWidth="1"/>
    <col min="3855" max="3855" width="3.85546875" style="1132" customWidth="1"/>
    <col min="3856" max="3856" width="16.42578125" style="1132" customWidth="1"/>
    <col min="3857" max="3857" width="11.28515625" style="1132" customWidth="1"/>
    <col min="3858" max="3858" width="10.28515625" style="1132" customWidth="1"/>
    <col min="3859" max="3859" width="10" style="1132" customWidth="1"/>
    <col min="3860" max="4095" width="9.140625" style="1132"/>
    <col min="4096" max="4096" width="4" style="1132" customWidth="1"/>
    <col min="4097" max="4097" width="15.140625" style="1132" customWidth="1"/>
    <col min="4098" max="4098" width="13.85546875" style="1132" customWidth="1"/>
    <col min="4099" max="4099" width="10.140625" style="1132" customWidth="1"/>
    <col min="4100" max="4100" width="9.140625" style="1132"/>
    <col min="4101" max="4101" width="3.42578125" style="1132" customWidth="1"/>
    <col min="4102" max="4102" width="19.5703125" style="1132" customWidth="1"/>
    <col min="4103" max="4103" width="12.28515625" style="1132" customWidth="1"/>
    <col min="4104" max="4104" width="10.42578125" style="1132" customWidth="1"/>
    <col min="4105" max="4105" width="9.140625" style="1132"/>
    <col min="4106" max="4106" width="3.5703125" style="1132" customWidth="1"/>
    <col min="4107" max="4107" width="16.42578125" style="1132" customWidth="1"/>
    <col min="4108" max="4108" width="11.7109375" style="1132" customWidth="1"/>
    <col min="4109" max="4109" width="10.140625" style="1132" customWidth="1"/>
    <col min="4110" max="4110" width="15.85546875" style="1132" customWidth="1"/>
    <col min="4111" max="4111" width="3.85546875" style="1132" customWidth="1"/>
    <col min="4112" max="4112" width="16.42578125" style="1132" customWidth="1"/>
    <col min="4113" max="4113" width="11.28515625" style="1132" customWidth="1"/>
    <col min="4114" max="4114" width="10.28515625" style="1132" customWidth="1"/>
    <col min="4115" max="4115" width="10" style="1132" customWidth="1"/>
    <col min="4116" max="4351" width="9.140625" style="1132"/>
    <col min="4352" max="4352" width="4" style="1132" customWidth="1"/>
    <col min="4353" max="4353" width="15.140625" style="1132" customWidth="1"/>
    <col min="4354" max="4354" width="13.85546875" style="1132" customWidth="1"/>
    <col min="4355" max="4355" width="10.140625" style="1132" customWidth="1"/>
    <col min="4356" max="4356" width="9.140625" style="1132"/>
    <col min="4357" max="4357" width="3.42578125" style="1132" customWidth="1"/>
    <col min="4358" max="4358" width="19.5703125" style="1132" customWidth="1"/>
    <col min="4359" max="4359" width="12.28515625" style="1132" customWidth="1"/>
    <col min="4360" max="4360" width="10.42578125" style="1132" customWidth="1"/>
    <col min="4361" max="4361" width="9.140625" style="1132"/>
    <col min="4362" max="4362" width="3.5703125" style="1132" customWidth="1"/>
    <col min="4363" max="4363" width="16.42578125" style="1132" customWidth="1"/>
    <col min="4364" max="4364" width="11.7109375" style="1132" customWidth="1"/>
    <col min="4365" max="4365" width="10.140625" style="1132" customWidth="1"/>
    <col min="4366" max="4366" width="15.85546875" style="1132" customWidth="1"/>
    <col min="4367" max="4367" width="3.85546875" style="1132" customWidth="1"/>
    <col min="4368" max="4368" width="16.42578125" style="1132" customWidth="1"/>
    <col min="4369" max="4369" width="11.28515625" style="1132" customWidth="1"/>
    <col min="4370" max="4370" width="10.28515625" style="1132" customWidth="1"/>
    <col min="4371" max="4371" width="10" style="1132" customWidth="1"/>
    <col min="4372" max="4607" width="9.140625" style="1132"/>
    <col min="4608" max="4608" width="4" style="1132" customWidth="1"/>
    <col min="4609" max="4609" width="15.140625" style="1132" customWidth="1"/>
    <col min="4610" max="4610" width="13.85546875" style="1132" customWidth="1"/>
    <col min="4611" max="4611" width="10.140625" style="1132" customWidth="1"/>
    <col min="4612" max="4612" width="9.140625" style="1132"/>
    <col min="4613" max="4613" width="3.42578125" style="1132" customWidth="1"/>
    <col min="4614" max="4614" width="19.5703125" style="1132" customWidth="1"/>
    <col min="4615" max="4615" width="12.28515625" style="1132" customWidth="1"/>
    <col min="4616" max="4616" width="10.42578125" style="1132" customWidth="1"/>
    <col min="4617" max="4617" width="9.140625" style="1132"/>
    <col min="4618" max="4618" width="3.5703125" style="1132" customWidth="1"/>
    <col min="4619" max="4619" width="16.42578125" style="1132" customWidth="1"/>
    <col min="4620" max="4620" width="11.7109375" style="1132" customWidth="1"/>
    <col min="4621" max="4621" width="10.140625" style="1132" customWidth="1"/>
    <col min="4622" max="4622" width="15.85546875" style="1132" customWidth="1"/>
    <col min="4623" max="4623" width="3.85546875" style="1132" customWidth="1"/>
    <col min="4624" max="4624" width="16.42578125" style="1132" customWidth="1"/>
    <col min="4625" max="4625" width="11.28515625" style="1132" customWidth="1"/>
    <col min="4626" max="4626" width="10.28515625" style="1132" customWidth="1"/>
    <col min="4627" max="4627" width="10" style="1132" customWidth="1"/>
    <col min="4628" max="4863" width="9.140625" style="1132"/>
    <col min="4864" max="4864" width="4" style="1132" customWidth="1"/>
    <col min="4865" max="4865" width="15.140625" style="1132" customWidth="1"/>
    <col min="4866" max="4866" width="13.85546875" style="1132" customWidth="1"/>
    <col min="4867" max="4867" width="10.140625" style="1132" customWidth="1"/>
    <col min="4868" max="4868" width="9.140625" style="1132"/>
    <col min="4869" max="4869" width="3.42578125" style="1132" customWidth="1"/>
    <col min="4870" max="4870" width="19.5703125" style="1132" customWidth="1"/>
    <col min="4871" max="4871" width="12.28515625" style="1132" customWidth="1"/>
    <col min="4872" max="4872" width="10.42578125" style="1132" customWidth="1"/>
    <col min="4873" max="4873" width="9.140625" style="1132"/>
    <col min="4874" max="4874" width="3.5703125" style="1132" customWidth="1"/>
    <col min="4875" max="4875" width="16.42578125" style="1132" customWidth="1"/>
    <col min="4876" max="4876" width="11.7109375" style="1132" customWidth="1"/>
    <col min="4877" max="4877" width="10.140625" style="1132" customWidth="1"/>
    <col min="4878" max="4878" width="15.85546875" style="1132" customWidth="1"/>
    <col min="4879" max="4879" width="3.85546875" style="1132" customWidth="1"/>
    <col min="4880" max="4880" width="16.42578125" style="1132" customWidth="1"/>
    <col min="4881" max="4881" width="11.28515625" style="1132" customWidth="1"/>
    <col min="4882" max="4882" width="10.28515625" style="1132" customWidth="1"/>
    <col min="4883" max="4883" width="10" style="1132" customWidth="1"/>
    <col min="4884" max="5119" width="9.140625" style="1132"/>
    <col min="5120" max="5120" width="4" style="1132" customWidth="1"/>
    <col min="5121" max="5121" width="15.140625" style="1132" customWidth="1"/>
    <col min="5122" max="5122" width="13.85546875" style="1132" customWidth="1"/>
    <col min="5123" max="5123" width="10.140625" style="1132" customWidth="1"/>
    <col min="5124" max="5124" width="9.140625" style="1132"/>
    <col min="5125" max="5125" width="3.42578125" style="1132" customWidth="1"/>
    <col min="5126" max="5126" width="19.5703125" style="1132" customWidth="1"/>
    <col min="5127" max="5127" width="12.28515625" style="1132" customWidth="1"/>
    <col min="5128" max="5128" width="10.42578125" style="1132" customWidth="1"/>
    <col min="5129" max="5129" width="9.140625" style="1132"/>
    <col min="5130" max="5130" width="3.5703125" style="1132" customWidth="1"/>
    <col min="5131" max="5131" width="16.42578125" style="1132" customWidth="1"/>
    <col min="5132" max="5132" width="11.7109375" style="1132" customWidth="1"/>
    <col min="5133" max="5133" width="10.140625" style="1132" customWidth="1"/>
    <col min="5134" max="5134" width="15.85546875" style="1132" customWidth="1"/>
    <col min="5135" max="5135" width="3.85546875" style="1132" customWidth="1"/>
    <col min="5136" max="5136" width="16.42578125" style="1132" customWidth="1"/>
    <col min="5137" max="5137" width="11.28515625" style="1132" customWidth="1"/>
    <col min="5138" max="5138" width="10.28515625" style="1132" customWidth="1"/>
    <col min="5139" max="5139" width="10" style="1132" customWidth="1"/>
    <col min="5140" max="5375" width="9.140625" style="1132"/>
    <col min="5376" max="5376" width="4" style="1132" customWidth="1"/>
    <col min="5377" max="5377" width="15.140625" style="1132" customWidth="1"/>
    <col min="5378" max="5378" width="13.85546875" style="1132" customWidth="1"/>
    <col min="5379" max="5379" width="10.140625" style="1132" customWidth="1"/>
    <col min="5380" max="5380" width="9.140625" style="1132"/>
    <col min="5381" max="5381" width="3.42578125" style="1132" customWidth="1"/>
    <col min="5382" max="5382" width="19.5703125" style="1132" customWidth="1"/>
    <col min="5383" max="5383" width="12.28515625" style="1132" customWidth="1"/>
    <col min="5384" max="5384" width="10.42578125" style="1132" customWidth="1"/>
    <col min="5385" max="5385" width="9.140625" style="1132"/>
    <col min="5386" max="5386" width="3.5703125" style="1132" customWidth="1"/>
    <col min="5387" max="5387" width="16.42578125" style="1132" customWidth="1"/>
    <col min="5388" max="5388" width="11.7109375" style="1132" customWidth="1"/>
    <col min="5389" max="5389" width="10.140625" style="1132" customWidth="1"/>
    <col min="5390" max="5390" width="15.85546875" style="1132" customWidth="1"/>
    <col min="5391" max="5391" width="3.85546875" style="1132" customWidth="1"/>
    <col min="5392" max="5392" width="16.42578125" style="1132" customWidth="1"/>
    <col min="5393" max="5393" width="11.28515625" style="1132" customWidth="1"/>
    <col min="5394" max="5394" width="10.28515625" style="1132" customWidth="1"/>
    <col min="5395" max="5395" width="10" style="1132" customWidth="1"/>
    <col min="5396" max="5631" width="9.140625" style="1132"/>
    <col min="5632" max="5632" width="4" style="1132" customWidth="1"/>
    <col min="5633" max="5633" width="15.140625" style="1132" customWidth="1"/>
    <col min="5634" max="5634" width="13.85546875" style="1132" customWidth="1"/>
    <col min="5635" max="5635" width="10.140625" style="1132" customWidth="1"/>
    <col min="5636" max="5636" width="9.140625" style="1132"/>
    <col min="5637" max="5637" width="3.42578125" style="1132" customWidth="1"/>
    <col min="5638" max="5638" width="19.5703125" style="1132" customWidth="1"/>
    <col min="5639" max="5639" width="12.28515625" style="1132" customWidth="1"/>
    <col min="5640" max="5640" width="10.42578125" style="1132" customWidth="1"/>
    <col min="5641" max="5641" width="9.140625" style="1132"/>
    <col min="5642" max="5642" width="3.5703125" style="1132" customWidth="1"/>
    <col min="5643" max="5643" width="16.42578125" style="1132" customWidth="1"/>
    <col min="5644" max="5644" width="11.7109375" style="1132" customWidth="1"/>
    <col min="5645" max="5645" width="10.140625" style="1132" customWidth="1"/>
    <col min="5646" max="5646" width="15.85546875" style="1132" customWidth="1"/>
    <col min="5647" max="5647" width="3.85546875" style="1132" customWidth="1"/>
    <col min="5648" max="5648" width="16.42578125" style="1132" customWidth="1"/>
    <col min="5649" max="5649" width="11.28515625" style="1132" customWidth="1"/>
    <col min="5650" max="5650" width="10.28515625" style="1132" customWidth="1"/>
    <col min="5651" max="5651" width="10" style="1132" customWidth="1"/>
    <col min="5652" max="5887" width="9.140625" style="1132"/>
    <col min="5888" max="5888" width="4" style="1132" customWidth="1"/>
    <col min="5889" max="5889" width="15.140625" style="1132" customWidth="1"/>
    <col min="5890" max="5890" width="13.85546875" style="1132" customWidth="1"/>
    <col min="5891" max="5891" width="10.140625" style="1132" customWidth="1"/>
    <col min="5892" max="5892" width="9.140625" style="1132"/>
    <col min="5893" max="5893" width="3.42578125" style="1132" customWidth="1"/>
    <col min="5894" max="5894" width="19.5703125" style="1132" customWidth="1"/>
    <col min="5895" max="5895" width="12.28515625" style="1132" customWidth="1"/>
    <col min="5896" max="5896" width="10.42578125" style="1132" customWidth="1"/>
    <col min="5897" max="5897" width="9.140625" style="1132"/>
    <col min="5898" max="5898" width="3.5703125" style="1132" customWidth="1"/>
    <col min="5899" max="5899" width="16.42578125" style="1132" customWidth="1"/>
    <col min="5900" max="5900" width="11.7109375" style="1132" customWidth="1"/>
    <col min="5901" max="5901" width="10.140625" style="1132" customWidth="1"/>
    <col min="5902" max="5902" width="15.85546875" style="1132" customWidth="1"/>
    <col min="5903" max="5903" width="3.85546875" style="1132" customWidth="1"/>
    <col min="5904" max="5904" width="16.42578125" style="1132" customWidth="1"/>
    <col min="5905" max="5905" width="11.28515625" style="1132" customWidth="1"/>
    <col min="5906" max="5906" width="10.28515625" style="1132" customWidth="1"/>
    <col min="5907" max="5907" width="10" style="1132" customWidth="1"/>
    <col min="5908" max="6143" width="9.140625" style="1132"/>
    <col min="6144" max="6144" width="4" style="1132" customWidth="1"/>
    <col min="6145" max="6145" width="15.140625" style="1132" customWidth="1"/>
    <col min="6146" max="6146" width="13.85546875" style="1132" customWidth="1"/>
    <col min="6147" max="6147" width="10.140625" style="1132" customWidth="1"/>
    <col min="6148" max="6148" width="9.140625" style="1132"/>
    <col min="6149" max="6149" width="3.42578125" style="1132" customWidth="1"/>
    <col min="6150" max="6150" width="19.5703125" style="1132" customWidth="1"/>
    <col min="6151" max="6151" width="12.28515625" style="1132" customWidth="1"/>
    <col min="6152" max="6152" width="10.42578125" style="1132" customWidth="1"/>
    <col min="6153" max="6153" width="9.140625" style="1132"/>
    <col min="6154" max="6154" width="3.5703125" style="1132" customWidth="1"/>
    <col min="6155" max="6155" width="16.42578125" style="1132" customWidth="1"/>
    <col min="6156" max="6156" width="11.7109375" style="1132" customWidth="1"/>
    <col min="6157" max="6157" width="10.140625" style="1132" customWidth="1"/>
    <col min="6158" max="6158" width="15.85546875" style="1132" customWidth="1"/>
    <col min="6159" max="6159" width="3.85546875" style="1132" customWidth="1"/>
    <col min="6160" max="6160" width="16.42578125" style="1132" customWidth="1"/>
    <col min="6161" max="6161" width="11.28515625" style="1132" customWidth="1"/>
    <col min="6162" max="6162" width="10.28515625" style="1132" customWidth="1"/>
    <col min="6163" max="6163" width="10" style="1132" customWidth="1"/>
    <col min="6164" max="6399" width="9.140625" style="1132"/>
    <col min="6400" max="6400" width="4" style="1132" customWidth="1"/>
    <col min="6401" max="6401" width="15.140625" style="1132" customWidth="1"/>
    <col min="6402" max="6402" width="13.85546875" style="1132" customWidth="1"/>
    <col min="6403" max="6403" width="10.140625" style="1132" customWidth="1"/>
    <col min="6404" max="6404" width="9.140625" style="1132"/>
    <col min="6405" max="6405" width="3.42578125" style="1132" customWidth="1"/>
    <col min="6406" max="6406" width="19.5703125" style="1132" customWidth="1"/>
    <col min="6407" max="6407" width="12.28515625" style="1132" customWidth="1"/>
    <col min="6408" max="6408" width="10.42578125" style="1132" customWidth="1"/>
    <col min="6409" max="6409" width="9.140625" style="1132"/>
    <col min="6410" max="6410" width="3.5703125" style="1132" customWidth="1"/>
    <col min="6411" max="6411" width="16.42578125" style="1132" customWidth="1"/>
    <col min="6412" max="6412" width="11.7109375" style="1132" customWidth="1"/>
    <col min="6413" max="6413" width="10.140625" style="1132" customWidth="1"/>
    <col min="6414" max="6414" width="15.85546875" style="1132" customWidth="1"/>
    <col min="6415" max="6415" width="3.85546875" style="1132" customWidth="1"/>
    <col min="6416" max="6416" width="16.42578125" style="1132" customWidth="1"/>
    <col min="6417" max="6417" width="11.28515625" style="1132" customWidth="1"/>
    <col min="6418" max="6418" width="10.28515625" style="1132" customWidth="1"/>
    <col min="6419" max="6419" width="10" style="1132" customWidth="1"/>
    <col min="6420" max="6655" width="9.140625" style="1132"/>
    <col min="6656" max="6656" width="4" style="1132" customWidth="1"/>
    <col min="6657" max="6657" width="15.140625" style="1132" customWidth="1"/>
    <col min="6658" max="6658" width="13.85546875" style="1132" customWidth="1"/>
    <col min="6659" max="6659" width="10.140625" style="1132" customWidth="1"/>
    <col min="6660" max="6660" width="9.140625" style="1132"/>
    <col min="6661" max="6661" width="3.42578125" style="1132" customWidth="1"/>
    <col min="6662" max="6662" width="19.5703125" style="1132" customWidth="1"/>
    <col min="6663" max="6663" width="12.28515625" style="1132" customWidth="1"/>
    <col min="6664" max="6664" width="10.42578125" style="1132" customWidth="1"/>
    <col min="6665" max="6665" width="9.140625" style="1132"/>
    <col min="6666" max="6666" width="3.5703125" style="1132" customWidth="1"/>
    <col min="6667" max="6667" width="16.42578125" style="1132" customWidth="1"/>
    <col min="6668" max="6668" width="11.7109375" style="1132" customWidth="1"/>
    <col min="6669" max="6669" width="10.140625" style="1132" customWidth="1"/>
    <col min="6670" max="6670" width="15.85546875" style="1132" customWidth="1"/>
    <col min="6671" max="6671" width="3.85546875" style="1132" customWidth="1"/>
    <col min="6672" max="6672" width="16.42578125" style="1132" customWidth="1"/>
    <col min="6673" max="6673" width="11.28515625" style="1132" customWidth="1"/>
    <col min="6674" max="6674" width="10.28515625" style="1132" customWidth="1"/>
    <col min="6675" max="6675" width="10" style="1132" customWidth="1"/>
    <col min="6676" max="6911" width="9.140625" style="1132"/>
    <col min="6912" max="6912" width="4" style="1132" customWidth="1"/>
    <col min="6913" max="6913" width="15.140625" style="1132" customWidth="1"/>
    <col min="6914" max="6914" width="13.85546875" style="1132" customWidth="1"/>
    <col min="6915" max="6915" width="10.140625" style="1132" customWidth="1"/>
    <col min="6916" max="6916" width="9.140625" style="1132"/>
    <col min="6917" max="6917" width="3.42578125" style="1132" customWidth="1"/>
    <col min="6918" max="6918" width="19.5703125" style="1132" customWidth="1"/>
    <col min="6919" max="6919" width="12.28515625" style="1132" customWidth="1"/>
    <col min="6920" max="6920" width="10.42578125" style="1132" customWidth="1"/>
    <col min="6921" max="6921" width="9.140625" style="1132"/>
    <col min="6922" max="6922" width="3.5703125" style="1132" customWidth="1"/>
    <col min="6923" max="6923" width="16.42578125" style="1132" customWidth="1"/>
    <col min="6924" max="6924" width="11.7109375" style="1132" customWidth="1"/>
    <col min="6925" max="6925" width="10.140625" style="1132" customWidth="1"/>
    <col min="6926" max="6926" width="15.85546875" style="1132" customWidth="1"/>
    <col min="6927" max="6927" width="3.85546875" style="1132" customWidth="1"/>
    <col min="6928" max="6928" width="16.42578125" style="1132" customWidth="1"/>
    <col min="6929" max="6929" width="11.28515625" style="1132" customWidth="1"/>
    <col min="6930" max="6930" width="10.28515625" style="1132" customWidth="1"/>
    <col min="6931" max="6931" width="10" style="1132" customWidth="1"/>
    <col min="6932" max="7167" width="9.140625" style="1132"/>
    <col min="7168" max="7168" width="4" style="1132" customWidth="1"/>
    <col min="7169" max="7169" width="15.140625" style="1132" customWidth="1"/>
    <col min="7170" max="7170" width="13.85546875" style="1132" customWidth="1"/>
    <col min="7171" max="7171" width="10.140625" style="1132" customWidth="1"/>
    <col min="7172" max="7172" width="9.140625" style="1132"/>
    <col min="7173" max="7173" width="3.42578125" style="1132" customWidth="1"/>
    <col min="7174" max="7174" width="19.5703125" style="1132" customWidth="1"/>
    <col min="7175" max="7175" width="12.28515625" style="1132" customWidth="1"/>
    <col min="7176" max="7176" width="10.42578125" style="1132" customWidth="1"/>
    <col min="7177" max="7177" width="9.140625" style="1132"/>
    <col min="7178" max="7178" width="3.5703125" style="1132" customWidth="1"/>
    <col min="7179" max="7179" width="16.42578125" style="1132" customWidth="1"/>
    <col min="7180" max="7180" width="11.7109375" style="1132" customWidth="1"/>
    <col min="7181" max="7181" width="10.140625" style="1132" customWidth="1"/>
    <col min="7182" max="7182" width="15.85546875" style="1132" customWidth="1"/>
    <col min="7183" max="7183" width="3.85546875" style="1132" customWidth="1"/>
    <col min="7184" max="7184" width="16.42578125" style="1132" customWidth="1"/>
    <col min="7185" max="7185" width="11.28515625" style="1132" customWidth="1"/>
    <col min="7186" max="7186" width="10.28515625" style="1132" customWidth="1"/>
    <col min="7187" max="7187" width="10" style="1132" customWidth="1"/>
    <col min="7188" max="7423" width="9.140625" style="1132"/>
    <col min="7424" max="7424" width="4" style="1132" customWidth="1"/>
    <col min="7425" max="7425" width="15.140625" style="1132" customWidth="1"/>
    <col min="7426" max="7426" width="13.85546875" style="1132" customWidth="1"/>
    <col min="7427" max="7427" width="10.140625" style="1132" customWidth="1"/>
    <col min="7428" max="7428" width="9.140625" style="1132"/>
    <col min="7429" max="7429" width="3.42578125" style="1132" customWidth="1"/>
    <col min="7430" max="7430" width="19.5703125" style="1132" customWidth="1"/>
    <col min="7431" max="7431" width="12.28515625" style="1132" customWidth="1"/>
    <col min="7432" max="7432" width="10.42578125" style="1132" customWidth="1"/>
    <col min="7433" max="7433" width="9.140625" style="1132"/>
    <col min="7434" max="7434" width="3.5703125" style="1132" customWidth="1"/>
    <col min="7435" max="7435" width="16.42578125" style="1132" customWidth="1"/>
    <col min="7436" max="7436" width="11.7109375" style="1132" customWidth="1"/>
    <col min="7437" max="7437" width="10.140625" style="1132" customWidth="1"/>
    <col min="7438" max="7438" width="15.85546875" style="1132" customWidth="1"/>
    <col min="7439" max="7439" width="3.85546875" style="1132" customWidth="1"/>
    <col min="7440" max="7440" width="16.42578125" style="1132" customWidth="1"/>
    <col min="7441" max="7441" width="11.28515625" style="1132" customWidth="1"/>
    <col min="7442" max="7442" width="10.28515625" style="1132" customWidth="1"/>
    <col min="7443" max="7443" width="10" style="1132" customWidth="1"/>
    <col min="7444" max="7679" width="9.140625" style="1132"/>
    <col min="7680" max="7680" width="4" style="1132" customWidth="1"/>
    <col min="7681" max="7681" width="15.140625" style="1132" customWidth="1"/>
    <col min="7682" max="7682" width="13.85546875" style="1132" customWidth="1"/>
    <col min="7683" max="7683" width="10.140625" style="1132" customWidth="1"/>
    <col min="7684" max="7684" width="9.140625" style="1132"/>
    <col min="7685" max="7685" width="3.42578125" style="1132" customWidth="1"/>
    <col min="7686" max="7686" width="19.5703125" style="1132" customWidth="1"/>
    <col min="7687" max="7687" width="12.28515625" style="1132" customWidth="1"/>
    <col min="7688" max="7688" width="10.42578125" style="1132" customWidth="1"/>
    <col min="7689" max="7689" width="9.140625" style="1132"/>
    <col min="7690" max="7690" width="3.5703125" style="1132" customWidth="1"/>
    <col min="7691" max="7691" width="16.42578125" style="1132" customWidth="1"/>
    <col min="7692" max="7692" width="11.7109375" style="1132" customWidth="1"/>
    <col min="7693" max="7693" width="10.140625" style="1132" customWidth="1"/>
    <col min="7694" max="7694" width="15.85546875" style="1132" customWidth="1"/>
    <col min="7695" max="7695" width="3.85546875" style="1132" customWidth="1"/>
    <col min="7696" max="7696" width="16.42578125" style="1132" customWidth="1"/>
    <col min="7697" max="7697" width="11.28515625" style="1132" customWidth="1"/>
    <col min="7698" max="7698" width="10.28515625" style="1132" customWidth="1"/>
    <col min="7699" max="7699" width="10" style="1132" customWidth="1"/>
    <col min="7700" max="7935" width="9.140625" style="1132"/>
    <col min="7936" max="7936" width="4" style="1132" customWidth="1"/>
    <col min="7937" max="7937" width="15.140625" style="1132" customWidth="1"/>
    <col min="7938" max="7938" width="13.85546875" style="1132" customWidth="1"/>
    <col min="7939" max="7939" width="10.140625" style="1132" customWidth="1"/>
    <col min="7940" max="7940" width="9.140625" style="1132"/>
    <col min="7941" max="7941" width="3.42578125" style="1132" customWidth="1"/>
    <col min="7942" max="7942" width="19.5703125" style="1132" customWidth="1"/>
    <col min="7943" max="7943" width="12.28515625" style="1132" customWidth="1"/>
    <col min="7944" max="7944" width="10.42578125" style="1132" customWidth="1"/>
    <col min="7945" max="7945" width="9.140625" style="1132"/>
    <col min="7946" max="7946" width="3.5703125" style="1132" customWidth="1"/>
    <col min="7947" max="7947" width="16.42578125" style="1132" customWidth="1"/>
    <col min="7948" max="7948" width="11.7109375" style="1132" customWidth="1"/>
    <col min="7949" max="7949" width="10.140625" style="1132" customWidth="1"/>
    <col min="7950" max="7950" width="15.85546875" style="1132" customWidth="1"/>
    <col min="7951" max="7951" width="3.85546875" style="1132" customWidth="1"/>
    <col min="7952" max="7952" width="16.42578125" style="1132" customWidth="1"/>
    <col min="7953" max="7953" width="11.28515625" style="1132" customWidth="1"/>
    <col min="7954" max="7954" width="10.28515625" style="1132" customWidth="1"/>
    <col min="7955" max="7955" width="10" style="1132" customWidth="1"/>
    <col min="7956" max="8191" width="9.140625" style="1132"/>
    <col min="8192" max="8192" width="4" style="1132" customWidth="1"/>
    <col min="8193" max="8193" width="15.140625" style="1132" customWidth="1"/>
    <col min="8194" max="8194" width="13.85546875" style="1132" customWidth="1"/>
    <col min="8195" max="8195" width="10.140625" style="1132" customWidth="1"/>
    <col min="8196" max="8196" width="9.140625" style="1132"/>
    <col min="8197" max="8197" width="3.42578125" style="1132" customWidth="1"/>
    <col min="8198" max="8198" width="19.5703125" style="1132" customWidth="1"/>
    <col min="8199" max="8199" width="12.28515625" style="1132" customWidth="1"/>
    <col min="8200" max="8200" width="10.42578125" style="1132" customWidth="1"/>
    <col min="8201" max="8201" width="9.140625" style="1132"/>
    <col min="8202" max="8202" width="3.5703125" style="1132" customWidth="1"/>
    <col min="8203" max="8203" width="16.42578125" style="1132" customWidth="1"/>
    <col min="8204" max="8204" width="11.7109375" style="1132" customWidth="1"/>
    <col min="8205" max="8205" width="10.140625" style="1132" customWidth="1"/>
    <col min="8206" max="8206" width="15.85546875" style="1132" customWidth="1"/>
    <col min="8207" max="8207" width="3.85546875" style="1132" customWidth="1"/>
    <col min="8208" max="8208" width="16.42578125" style="1132" customWidth="1"/>
    <col min="8209" max="8209" width="11.28515625" style="1132" customWidth="1"/>
    <col min="8210" max="8210" width="10.28515625" style="1132" customWidth="1"/>
    <col min="8211" max="8211" width="10" style="1132" customWidth="1"/>
    <col min="8212" max="8447" width="9.140625" style="1132"/>
    <col min="8448" max="8448" width="4" style="1132" customWidth="1"/>
    <col min="8449" max="8449" width="15.140625" style="1132" customWidth="1"/>
    <col min="8450" max="8450" width="13.85546875" style="1132" customWidth="1"/>
    <col min="8451" max="8451" width="10.140625" style="1132" customWidth="1"/>
    <col min="8452" max="8452" width="9.140625" style="1132"/>
    <col min="8453" max="8453" width="3.42578125" style="1132" customWidth="1"/>
    <col min="8454" max="8454" width="19.5703125" style="1132" customWidth="1"/>
    <col min="8455" max="8455" width="12.28515625" style="1132" customWidth="1"/>
    <col min="8456" max="8456" width="10.42578125" style="1132" customWidth="1"/>
    <col min="8457" max="8457" width="9.140625" style="1132"/>
    <col min="8458" max="8458" width="3.5703125" style="1132" customWidth="1"/>
    <col min="8459" max="8459" width="16.42578125" style="1132" customWidth="1"/>
    <col min="8460" max="8460" width="11.7109375" style="1132" customWidth="1"/>
    <col min="8461" max="8461" width="10.140625" style="1132" customWidth="1"/>
    <col min="8462" max="8462" width="15.85546875" style="1132" customWidth="1"/>
    <col min="8463" max="8463" width="3.85546875" style="1132" customWidth="1"/>
    <col min="8464" max="8464" width="16.42578125" style="1132" customWidth="1"/>
    <col min="8465" max="8465" width="11.28515625" style="1132" customWidth="1"/>
    <col min="8466" max="8466" width="10.28515625" style="1132" customWidth="1"/>
    <col min="8467" max="8467" width="10" style="1132" customWidth="1"/>
    <col min="8468" max="8703" width="9.140625" style="1132"/>
    <col min="8704" max="8704" width="4" style="1132" customWidth="1"/>
    <col min="8705" max="8705" width="15.140625" style="1132" customWidth="1"/>
    <col min="8706" max="8706" width="13.85546875" style="1132" customWidth="1"/>
    <col min="8707" max="8707" width="10.140625" style="1132" customWidth="1"/>
    <col min="8708" max="8708" width="9.140625" style="1132"/>
    <col min="8709" max="8709" width="3.42578125" style="1132" customWidth="1"/>
    <col min="8710" max="8710" width="19.5703125" style="1132" customWidth="1"/>
    <col min="8711" max="8711" width="12.28515625" style="1132" customWidth="1"/>
    <col min="8712" max="8712" width="10.42578125" style="1132" customWidth="1"/>
    <col min="8713" max="8713" width="9.140625" style="1132"/>
    <col min="8714" max="8714" width="3.5703125" style="1132" customWidth="1"/>
    <col min="8715" max="8715" width="16.42578125" style="1132" customWidth="1"/>
    <col min="8716" max="8716" width="11.7109375" style="1132" customWidth="1"/>
    <col min="8717" max="8717" width="10.140625" style="1132" customWidth="1"/>
    <col min="8718" max="8718" width="15.85546875" style="1132" customWidth="1"/>
    <col min="8719" max="8719" width="3.85546875" style="1132" customWidth="1"/>
    <col min="8720" max="8720" width="16.42578125" style="1132" customWidth="1"/>
    <col min="8721" max="8721" width="11.28515625" style="1132" customWidth="1"/>
    <col min="8722" max="8722" width="10.28515625" style="1132" customWidth="1"/>
    <col min="8723" max="8723" width="10" style="1132" customWidth="1"/>
    <col min="8724" max="8959" width="9.140625" style="1132"/>
    <col min="8960" max="8960" width="4" style="1132" customWidth="1"/>
    <col min="8961" max="8961" width="15.140625" style="1132" customWidth="1"/>
    <col min="8962" max="8962" width="13.85546875" style="1132" customWidth="1"/>
    <col min="8963" max="8963" width="10.140625" style="1132" customWidth="1"/>
    <col min="8964" max="8964" width="9.140625" style="1132"/>
    <col min="8965" max="8965" width="3.42578125" style="1132" customWidth="1"/>
    <col min="8966" max="8966" width="19.5703125" style="1132" customWidth="1"/>
    <col min="8967" max="8967" width="12.28515625" style="1132" customWidth="1"/>
    <col min="8968" max="8968" width="10.42578125" style="1132" customWidth="1"/>
    <col min="8969" max="8969" width="9.140625" style="1132"/>
    <col min="8970" max="8970" width="3.5703125" style="1132" customWidth="1"/>
    <col min="8971" max="8971" width="16.42578125" style="1132" customWidth="1"/>
    <col min="8972" max="8972" width="11.7109375" style="1132" customWidth="1"/>
    <col min="8973" max="8973" width="10.140625" style="1132" customWidth="1"/>
    <col min="8974" max="8974" width="15.85546875" style="1132" customWidth="1"/>
    <col min="8975" max="8975" width="3.85546875" style="1132" customWidth="1"/>
    <col min="8976" max="8976" width="16.42578125" style="1132" customWidth="1"/>
    <col min="8977" max="8977" width="11.28515625" style="1132" customWidth="1"/>
    <col min="8978" max="8978" width="10.28515625" style="1132" customWidth="1"/>
    <col min="8979" max="8979" width="10" style="1132" customWidth="1"/>
    <col min="8980" max="9215" width="9.140625" style="1132"/>
    <col min="9216" max="9216" width="4" style="1132" customWidth="1"/>
    <col min="9217" max="9217" width="15.140625" style="1132" customWidth="1"/>
    <col min="9218" max="9218" width="13.85546875" style="1132" customWidth="1"/>
    <col min="9219" max="9219" width="10.140625" style="1132" customWidth="1"/>
    <col min="9220" max="9220" width="9.140625" style="1132"/>
    <col min="9221" max="9221" width="3.42578125" style="1132" customWidth="1"/>
    <col min="9222" max="9222" width="19.5703125" style="1132" customWidth="1"/>
    <col min="9223" max="9223" width="12.28515625" style="1132" customWidth="1"/>
    <col min="9224" max="9224" width="10.42578125" style="1132" customWidth="1"/>
    <col min="9225" max="9225" width="9.140625" style="1132"/>
    <col min="9226" max="9226" width="3.5703125" style="1132" customWidth="1"/>
    <col min="9227" max="9227" width="16.42578125" style="1132" customWidth="1"/>
    <col min="9228" max="9228" width="11.7109375" style="1132" customWidth="1"/>
    <col min="9229" max="9229" width="10.140625" style="1132" customWidth="1"/>
    <col min="9230" max="9230" width="15.85546875" style="1132" customWidth="1"/>
    <col min="9231" max="9231" width="3.85546875" style="1132" customWidth="1"/>
    <col min="9232" max="9232" width="16.42578125" style="1132" customWidth="1"/>
    <col min="9233" max="9233" width="11.28515625" style="1132" customWidth="1"/>
    <col min="9234" max="9234" width="10.28515625" style="1132" customWidth="1"/>
    <col min="9235" max="9235" width="10" style="1132" customWidth="1"/>
    <col min="9236" max="9471" width="9.140625" style="1132"/>
    <col min="9472" max="9472" width="4" style="1132" customWidth="1"/>
    <col min="9473" max="9473" width="15.140625" style="1132" customWidth="1"/>
    <col min="9474" max="9474" width="13.85546875" style="1132" customWidth="1"/>
    <col min="9475" max="9475" width="10.140625" style="1132" customWidth="1"/>
    <col min="9476" max="9476" width="9.140625" style="1132"/>
    <col min="9477" max="9477" width="3.42578125" style="1132" customWidth="1"/>
    <col min="9478" max="9478" width="19.5703125" style="1132" customWidth="1"/>
    <col min="9479" max="9479" width="12.28515625" style="1132" customWidth="1"/>
    <col min="9480" max="9480" width="10.42578125" style="1132" customWidth="1"/>
    <col min="9481" max="9481" width="9.140625" style="1132"/>
    <col min="9482" max="9482" width="3.5703125" style="1132" customWidth="1"/>
    <col min="9483" max="9483" width="16.42578125" style="1132" customWidth="1"/>
    <col min="9484" max="9484" width="11.7109375" style="1132" customWidth="1"/>
    <col min="9485" max="9485" width="10.140625" style="1132" customWidth="1"/>
    <col min="9486" max="9486" width="15.85546875" style="1132" customWidth="1"/>
    <col min="9487" max="9487" width="3.85546875" style="1132" customWidth="1"/>
    <col min="9488" max="9488" width="16.42578125" style="1132" customWidth="1"/>
    <col min="9489" max="9489" width="11.28515625" style="1132" customWidth="1"/>
    <col min="9490" max="9490" width="10.28515625" style="1132" customWidth="1"/>
    <col min="9491" max="9491" width="10" style="1132" customWidth="1"/>
    <col min="9492" max="9727" width="9.140625" style="1132"/>
    <col min="9728" max="9728" width="4" style="1132" customWidth="1"/>
    <col min="9729" max="9729" width="15.140625" style="1132" customWidth="1"/>
    <col min="9730" max="9730" width="13.85546875" style="1132" customWidth="1"/>
    <col min="9731" max="9731" width="10.140625" style="1132" customWidth="1"/>
    <col min="9732" max="9732" width="9.140625" style="1132"/>
    <col min="9733" max="9733" width="3.42578125" style="1132" customWidth="1"/>
    <col min="9734" max="9734" width="19.5703125" style="1132" customWidth="1"/>
    <col min="9735" max="9735" width="12.28515625" style="1132" customWidth="1"/>
    <col min="9736" max="9736" width="10.42578125" style="1132" customWidth="1"/>
    <col min="9737" max="9737" width="9.140625" style="1132"/>
    <col min="9738" max="9738" width="3.5703125" style="1132" customWidth="1"/>
    <col min="9739" max="9739" width="16.42578125" style="1132" customWidth="1"/>
    <col min="9740" max="9740" width="11.7109375" style="1132" customWidth="1"/>
    <col min="9741" max="9741" width="10.140625" style="1132" customWidth="1"/>
    <col min="9742" max="9742" width="15.85546875" style="1132" customWidth="1"/>
    <col min="9743" max="9743" width="3.85546875" style="1132" customWidth="1"/>
    <col min="9744" max="9744" width="16.42578125" style="1132" customWidth="1"/>
    <col min="9745" max="9745" width="11.28515625" style="1132" customWidth="1"/>
    <col min="9746" max="9746" width="10.28515625" style="1132" customWidth="1"/>
    <col min="9747" max="9747" width="10" style="1132" customWidth="1"/>
    <col min="9748" max="9983" width="9.140625" style="1132"/>
    <col min="9984" max="9984" width="4" style="1132" customWidth="1"/>
    <col min="9985" max="9985" width="15.140625" style="1132" customWidth="1"/>
    <col min="9986" max="9986" width="13.85546875" style="1132" customWidth="1"/>
    <col min="9987" max="9987" width="10.140625" style="1132" customWidth="1"/>
    <col min="9988" max="9988" width="9.140625" style="1132"/>
    <col min="9989" max="9989" width="3.42578125" style="1132" customWidth="1"/>
    <col min="9990" max="9990" width="19.5703125" style="1132" customWidth="1"/>
    <col min="9991" max="9991" width="12.28515625" style="1132" customWidth="1"/>
    <col min="9992" max="9992" width="10.42578125" style="1132" customWidth="1"/>
    <col min="9993" max="9993" width="9.140625" style="1132"/>
    <col min="9994" max="9994" width="3.5703125" style="1132" customWidth="1"/>
    <col min="9995" max="9995" width="16.42578125" style="1132" customWidth="1"/>
    <col min="9996" max="9996" width="11.7109375" style="1132" customWidth="1"/>
    <col min="9997" max="9997" width="10.140625" style="1132" customWidth="1"/>
    <col min="9998" max="9998" width="15.85546875" style="1132" customWidth="1"/>
    <col min="9999" max="9999" width="3.85546875" style="1132" customWidth="1"/>
    <col min="10000" max="10000" width="16.42578125" style="1132" customWidth="1"/>
    <col min="10001" max="10001" width="11.28515625" style="1132" customWidth="1"/>
    <col min="10002" max="10002" width="10.28515625" style="1132" customWidth="1"/>
    <col min="10003" max="10003" width="10" style="1132" customWidth="1"/>
    <col min="10004" max="10239" width="9.140625" style="1132"/>
    <col min="10240" max="10240" width="4" style="1132" customWidth="1"/>
    <col min="10241" max="10241" width="15.140625" style="1132" customWidth="1"/>
    <col min="10242" max="10242" width="13.85546875" style="1132" customWidth="1"/>
    <col min="10243" max="10243" width="10.140625" style="1132" customWidth="1"/>
    <col min="10244" max="10244" width="9.140625" style="1132"/>
    <col min="10245" max="10245" width="3.42578125" style="1132" customWidth="1"/>
    <col min="10246" max="10246" width="19.5703125" style="1132" customWidth="1"/>
    <col min="10247" max="10247" width="12.28515625" style="1132" customWidth="1"/>
    <col min="10248" max="10248" width="10.42578125" style="1132" customWidth="1"/>
    <col min="10249" max="10249" width="9.140625" style="1132"/>
    <col min="10250" max="10250" width="3.5703125" style="1132" customWidth="1"/>
    <col min="10251" max="10251" width="16.42578125" style="1132" customWidth="1"/>
    <col min="10252" max="10252" width="11.7109375" style="1132" customWidth="1"/>
    <col min="10253" max="10253" width="10.140625" style="1132" customWidth="1"/>
    <col min="10254" max="10254" width="15.85546875" style="1132" customWidth="1"/>
    <col min="10255" max="10255" width="3.85546875" style="1132" customWidth="1"/>
    <col min="10256" max="10256" width="16.42578125" style="1132" customWidth="1"/>
    <col min="10257" max="10257" width="11.28515625" style="1132" customWidth="1"/>
    <col min="10258" max="10258" width="10.28515625" style="1132" customWidth="1"/>
    <col min="10259" max="10259" width="10" style="1132" customWidth="1"/>
    <col min="10260" max="10495" width="9.140625" style="1132"/>
    <col min="10496" max="10496" width="4" style="1132" customWidth="1"/>
    <col min="10497" max="10497" width="15.140625" style="1132" customWidth="1"/>
    <col min="10498" max="10498" width="13.85546875" style="1132" customWidth="1"/>
    <col min="10499" max="10499" width="10.140625" style="1132" customWidth="1"/>
    <col min="10500" max="10500" width="9.140625" style="1132"/>
    <col min="10501" max="10501" width="3.42578125" style="1132" customWidth="1"/>
    <col min="10502" max="10502" width="19.5703125" style="1132" customWidth="1"/>
    <col min="10503" max="10503" width="12.28515625" style="1132" customWidth="1"/>
    <col min="10504" max="10504" width="10.42578125" style="1132" customWidth="1"/>
    <col min="10505" max="10505" width="9.140625" style="1132"/>
    <col min="10506" max="10506" width="3.5703125" style="1132" customWidth="1"/>
    <col min="10507" max="10507" width="16.42578125" style="1132" customWidth="1"/>
    <col min="10508" max="10508" width="11.7109375" style="1132" customWidth="1"/>
    <col min="10509" max="10509" width="10.140625" style="1132" customWidth="1"/>
    <col min="10510" max="10510" width="15.85546875" style="1132" customWidth="1"/>
    <col min="10511" max="10511" width="3.85546875" style="1132" customWidth="1"/>
    <col min="10512" max="10512" width="16.42578125" style="1132" customWidth="1"/>
    <col min="10513" max="10513" width="11.28515625" style="1132" customWidth="1"/>
    <col min="10514" max="10514" width="10.28515625" style="1132" customWidth="1"/>
    <col min="10515" max="10515" width="10" style="1132" customWidth="1"/>
    <col min="10516" max="10751" width="9.140625" style="1132"/>
    <col min="10752" max="10752" width="4" style="1132" customWidth="1"/>
    <col min="10753" max="10753" width="15.140625" style="1132" customWidth="1"/>
    <col min="10754" max="10754" width="13.85546875" style="1132" customWidth="1"/>
    <col min="10755" max="10755" width="10.140625" style="1132" customWidth="1"/>
    <col min="10756" max="10756" width="9.140625" style="1132"/>
    <col min="10757" max="10757" width="3.42578125" style="1132" customWidth="1"/>
    <col min="10758" max="10758" width="19.5703125" style="1132" customWidth="1"/>
    <col min="10759" max="10759" width="12.28515625" style="1132" customWidth="1"/>
    <col min="10760" max="10760" width="10.42578125" style="1132" customWidth="1"/>
    <col min="10761" max="10761" width="9.140625" style="1132"/>
    <col min="10762" max="10762" width="3.5703125" style="1132" customWidth="1"/>
    <col min="10763" max="10763" width="16.42578125" style="1132" customWidth="1"/>
    <col min="10764" max="10764" width="11.7109375" style="1132" customWidth="1"/>
    <col min="10765" max="10765" width="10.140625" style="1132" customWidth="1"/>
    <col min="10766" max="10766" width="15.85546875" style="1132" customWidth="1"/>
    <col min="10767" max="10767" width="3.85546875" style="1132" customWidth="1"/>
    <col min="10768" max="10768" width="16.42578125" style="1132" customWidth="1"/>
    <col min="10769" max="10769" width="11.28515625" style="1132" customWidth="1"/>
    <col min="10770" max="10770" width="10.28515625" style="1132" customWidth="1"/>
    <col min="10771" max="10771" width="10" style="1132" customWidth="1"/>
    <col min="10772" max="11007" width="9.140625" style="1132"/>
    <col min="11008" max="11008" width="4" style="1132" customWidth="1"/>
    <col min="11009" max="11009" width="15.140625" style="1132" customWidth="1"/>
    <col min="11010" max="11010" width="13.85546875" style="1132" customWidth="1"/>
    <col min="11011" max="11011" width="10.140625" style="1132" customWidth="1"/>
    <col min="11012" max="11012" width="9.140625" style="1132"/>
    <col min="11013" max="11013" width="3.42578125" style="1132" customWidth="1"/>
    <col min="11014" max="11014" width="19.5703125" style="1132" customWidth="1"/>
    <col min="11015" max="11015" width="12.28515625" style="1132" customWidth="1"/>
    <col min="11016" max="11016" width="10.42578125" style="1132" customWidth="1"/>
    <col min="11017" max="11017" width="9.140625" style="1132"/>
    <col min="11018" max="11018" width="3.5703125" style="1132" customWidth="1"/>
    <col min="11019" max="11019" width="16.42578125" style="1132" customWidth="1"/>
    <col min="11020" max="11020" width="11.7109375" style="1132" customWidth="1"/>
    <col min="11021" max="11021" width="10.140625" style="1132" customWidth="1"/>
    <col min="11022" max="11022" width="15.85546875" style="1132" customWidth="1"/>
    <col min="11023" max="11023" width="3.85546875" style="1132" customWidth="1"/>
    <col min="11024" max="11024" width="16.42578125" style="1132" customWidth="1"/>
    <col min="11025" max="11025" width="11.28515625" style="1132" customWidth="1"/>
    <col min="11026" max="11026" width="10.28515625" style="1132" customWidth="1"/>
    <col min="11027" max="11027" width="10" style="1132" customWidth="1"/>
    <col min="11028" max="11263" width="9.140625" style="1132"/>
    <col min="11264" max="11264" width="4" style="1132" customWidth="1"/>
    <col min="11265" max="11265" width="15.140625" style="1132" customWidth="1"/>
    <col min="11266" max="11266" width="13.85546875" style="1132" customWidth="1"/>
    <col min="11267" max="11267" width="10.140625" style="1132" customWidth="1"/>
    <col min="11268" max="11268" width="9.140625" style="1132"/>
    <col min="11269" max="11269" width="3.42578125" style="1132" customWidth="1"/>
    <col min="11270" max="11270" width="19.5703125" style="1132" customWidth="1"/>
    <col min="11271" max="11271" width="12.28515625" style="1132" customWidth="1"/>
    <col min="11272" max="11272" width="10.42578125" style="1132" customWidth="1"/>
    <col min="11273" max="11273" width="9.140625" style="1132"/>
    <col min="11274" max="11274" width="3.5703125" style="1132" customWidth="1"/>
    <col min="11275" max="11275" width="16.42578125" style="1132" customWidth="1"/>
    <col min="11276" max="11276" width="11.7109375" style="1132" customWidth="1"/>
    <col min="11277" max="11277" width="10.140625" style="1132" customWidth="1"/>
    <col min="11278" max="11278" width="15.85546875" style="1132" customWidth="1"/>
    <col min="11279" max="11279" width="3.85546875" style="1132" customWidth="1"/>
    <col min="11280" max="11280" width="16.42578125" style="1132" customWidth="1"/>
    <col min="11281" max="11281" width="11.28515625" style="1132" customWidth="1"/>
    <col min="11282" max="11282" width="10.28515625" style="1132" customWidth="1"/>
    <col min="11283" max="11283" width="10" style="1132" customWidth="1"/>
    <col min="11284" max="11519" width="9.140625" style="1132"/>
    <col min="11520" max="11520" width="4" style="1132" customWidth="1"/>
    <col min="11521" max="11521" width="15.140625" style="1132" customWidth="1"/>
    <col min="11522" max="11522" width="13.85546875" style="1132" customWidth="1"/>
    <col min="11523" max="11523" width="10.140625" style="1132" customWidth="1"/>
    <col min="11524" max="11524" width="9.140625" style="1132"/>
    <col min="11525" max="11525" width="3.42578125" style="1132" customWidth="1"/>
    <col min="11526" max="11526" width="19.5703125" style="1132" customWidth="1"/>
    <col min="11527" max="11527" width="12.28515625" style="1132" customWidth="1"/>
    <col min="11528" max="11528" width="10.42578125" style="1132" customWidth="1"/>
    <col min="11529" max="11529" width="9.140625" style="1132"/>
    <col min="11530" max="11530" width="3.5703125" style="1132" customWidth="1"/>
    <col min="11531" max="11531" width="16.42578125" style="1132" customWidth="1"/>
    <col min="11532" max="11532" width="11.7109375" style="1132" customWidth="1"/>
    <col min="11533" max="11533" width="10.140625" style="1132" customWidth="1"/>
    <col min="11534" max="11534" width="15.85546875" style="1132" customWidth="1"/>
    <col min="11535" max="11535" width="3.85546875" style="1132" customWidth="1"/>
    <col min="11536" max="11536" width="16.42578125" style="1132" customWidth="1"/>
    <col min="11537" max="11537" width="11.28515625" style="1132" customWidth="1"/>
    <col min="11538" max="11538" width="10.28515625" style="1132" customWidth="1"/>
    <col min="11539" max="11539" width="10" style="1132" customWidth="1"/>
    <col min="11540" max="11775" width="9.140625" style="1132"/>
    <col min="11776" max="11776" width="4" style="1132" customWidth="1"/>
    <col min="11777" max="11777" width="15.140625" style="1132" customWidth="1"/>
    <col min="11778" max="11778" width="13.85546875" style="1132" customWidth="1"/>
    <col min="11779" max="11779" width="10.140625" style="1132" customWidth="1"/>
    <col min="11780" max="11780" width="9.140625" style="1132"/>
    <col min="11781" max="11781" width="3.42578125" style="1132" customWidth="1"/>
    <col min="11782" max="11782" width="19.5703125" style="1132" customWidth="1"/>
    <col min="11783" max="11783" width="12.28515625" style="1132" customWidth="1"/>
    <col min="11784" max="11784" width="10.42578125" style="1132" customWidth="1"/>
    <col min="11785" max="11785" width="9.140625" style="1132"/>
    <col min="11786" max="11786" width="3.5703125" style="1132" customWidth="1"/>
    <col min="11787" max="11787" width="16.42578125" style="1132" customWidth="1"/>
    <col min="11788" max="11788" width="11.7109375" style="1132" customWidth="1"/>
    <col min="11789" max="11789" width="10.140625" style="1132" customWidth="1"/>
    <col min="11790" max="11790" width="15.85546875" style="1132" customWidth="1"/>
    <col min="11791" max="11791" width="3.85546875" style="1132" customWidth="1"/>
    <col min="11792" max="11792" width="16.42578125" style="1132" customWidth="1"/>
    <col min="11793" max="11793" width="11.28515625" style="1132" customWidth="1"/>
    <col min="11794" max="11794" width="10.28515625" style="1132" customWidth="1"/>
    <col min="11795" max="11795" width="10" style="1132" customWidth="1"/>
    <col min="11796" max="12031" width="9.140625" style="1132"/>
    <col min="12032" max="12032" width="4" style="1132" customWidth="1"/>
    <col min="12033" max="12033" width="15.140625" style="1132" customWidth="1"/>
    <col min="12034" max="12034" width="13.85546875" style="1132" customWidth="1"/>
    <col min="12035" max="12035" width="10.140625" style="1132" customWidth="1"/>
    <col min="12036" max="12036" width="9.140625" style="1132"/>
    <col min="12037" max="12037" width="3.42578125" style="1132" customWidth="1"/>
    <col min="12038" max="12038" width="19.5703125" style="1132" customWidth="1"/>
    <col min="12039" max="12039" width="12.28515625" style="1132" customWidth="1"/>
    <col min="12040" max="12040" width="10.42578125" style="1132" customWidth="1"/>
    <col min="12041" max="12041" width="9.140625" style="1132"/>
    <col min="12042" max="12042" width="3.5703125" style="1132" customWidth="1"/>
    <col min="12043" max="12043" width="16.42578125" style="1132" customWidth="1"/>
    <col min="12044" max="12044" width="11.7109375" style="1132" customWidth="1"/>
    <col min="12045" max="12045" width="10.140625" style="1132" customWidth="1"/>
    <col min="12046" max="12046" width="15.85546875" style="1132" customWidth="1"/>
    <col min="12047" max="12047" width="3.85546875" style="1132" customWidth="1"/>
    <col min="12048" max="12048" width="16.42578125" style="1132" customWidth="1"/>
    <col min="12049" max="12049" width="11.28515625" style="1132" customWidth="1"/>
    <col min="12050" max="12050" width="10.28515625" style="1132" customWidth="1"/>
    <col min="12051" max="12051" width="10" style="1132" customWidth="1"/>
    <col min="12052" max="12287" width="9.140625" style="1132"/>
    <col min="12288" max="12288" width="4" style="1132" customWidth="1"/>
    <col min="12289" max="12289" width="15.140625" style="1132" customWidth="1"/>
    <col min="12290" max="12290" width="13.85546875" style="1132" customWidth="1"/>
    <col min="12291" max="12291" width="10.140625" style="1132" customWidth="1"/>
    <col min="12292" max="12292" width="9.140625" style="1132"/>
    <col min="12293" max="12293" width="3.42578125" style="1132" customWidth="1"/>
    <col min="12294" max="12294" width="19.5703125" style="1132" customWidth="1"/>
    <col min="12295" max="12295" width="12.28515625" style="1132" customWidth="1"/>
    <col min="12296" max="12296" width="10.42578125" style="1132" customWidth="1"/>
    <col min="12297" max="12297" width="9.140625" style="1132"/>
    <col min="12298" max="12298" width="3.5703125" style="1132" customWidth="1"/>
    <col min="12299" max="12299" width="16.42578125" style="1132" customWidth="1"/>
    <col min="12300" max="12300" width="11.7109375" style="1132" customWidth="1"/>
    <col min="12301" max="12301" width="10.140625" style="1132" customWidth="1"/>
    <col min="12302" max="12302" width="15.85546875" style="1132" customWidth="1"/>
    <col min="12303" max="12303" width="3.85546875" style="1132" customWidth="1"/>
    <col min="12304" max="12304" width="16.42578125" style="1132" customWidth="1"/>
    <col min="12305" max="12305" width="11.28515625" style="1132" customWidth="1"/>
    <col min="12306" max="12306" width="10.28515625" style="1132" customWidth="1"/>
    <col min="12307" max="12307" width="10" style="1132" customWidth="1"/>
    <col min="12308" max="12543" width="9.140625" style="1132"/>
    <col min="12544" max="12544" width="4" style="1132" customWidth="1"/>
    <col min="12545" max="12545" width="15.140625" style="1132" customWidth="1"/>
    <col min="12546" max="12546" width="13.85546875" style="1132" customWidth="1"/>
    <col min="12547" max="12547" width="10.140625" style="1132" customWidth="1"/>
    <col min="12548" max="12548" width="9.140625" style="1132"/>
    <col min="12549" max="12549" width="3.42578125" style="1132" customWidth="1"/>
    <col min="12550" max="12550" width="19.5703125" style="1132" customWidth="1"/>
    <col min="12551" max="12551" width="12.28515625" style="1132" customWidth="1"/>
    <col min="12552" max="12552" width="10.42578125" style="1132" customWidth="1"/>
    <col min="12553" max="12553" width="9.140625" style="1132"/>
    <col min="12554" max="12554" width="3.5703125" style="1132" customWidth="1"/>
    <col min="12555" max="12555" width="16.42578125" style="1132" customWidth="1"/>
    <col min="12556" max="12556" width="11.7109375" style="1132" customWidth="1"/>
    <col min="12557" max="12557" width="10.140625" style="1132" customWidth="1"/>
    <col min="12558" max="12558" width="15.85546875" style="1132" customWidth="1"/>
    <col min="12559" max="12559" width="3.85546875" style="1132" customWidth="1"/>
    <col min="12560" max="12560" width="16.42578125" style="1132" customWidth="1"/>
    <col min="12561" max="12561" width="11.28515625" style="1132" customWidth="1"/>
    <col min="12562" max="12562" width="10.28515625" style="1132" customWidth="1"/>
    <col min="12563" max="12563" width="10" style="1132" customWidth="1"/>
    <col min="12564" max="12799" width="9.140625" style="1132"/>
    <col min="12800" max="12800" width="4" style="1132" customWidth="1"/>
    <col min="12801" max="12801" width="15.140625" style="1132" customWidth="1"/>
    <col min="12802" max="12802" width="13.85546875" style="1132" customWidth="1"/>
    <col min="12803" max="12803" width="10.140625" style="1132" customWidth="1"/>
    <col min="12804" max="12804" width="9.140625" style="1132"/>
    <col min="12805" max="12805" width="3.42578125" style="1132" customWidth="1"/>
    <col min="12806" max="12806" width="19.5703125" style="1132" customWidth="1"/>
    <col min="12807" max="12807" width="12.28515625" style="1132" customWidth="1"/>
    <col min="12808" max="12808" width="10.42578125" style="1132" customWidth="1"/>
    <col min="12809" max="12809" width="9.140625" style="1132"/>
    <col min="12810" max="12810" width="3.5703125" style="1132" customWidth="1"/>
    <col min="12811" max="12811" width="16.42578125" style="1132" customWidth="1"/>
    <col min="12812" max="12812" width="11.7109375" style="1132" customWidth="1"/>
    <col min="12813" max="12813" width="10.140625" style="1132" customWidth="1"/>
    <col min="12814" max="12814" width="15.85546875" style="1132" customWidth="1"/>
    <col min="12815" max="12815" width="3.85546875" style="1132" customWidth="1"/>
    <col min="12816" max="12816" width="16.42578125" style="1132" customWidth="1"/>
    <col min="12817" max="12817" width="11.28515625" style="1132" customWidth="1"/>
    <col min="12818" max="12818" width="10.28515625" style="1132" customWidth="1"/>
    <col min="12819" max="12819" width="10" style="1132" customWidth="1"/>
    <col min="12820" max="13055" width="9.140625" style="1132"/>
    <col min="13056" max="13056" width="4" style="1132" customWidth="1"/>
    <col min="13057" max="13057" width="15.140625" style="1132" customWidth="1"/>
    <col min="13058" max="13058" width="13.85546875" style="1132" customWidth="1"/>
    <col min="13059" max="13059" width="10.140625" style="1132" customWidth="1"/>
    <col min="13060" max="13060" width="9.140625" style="1132"/>
    <col min="13061" max="13061" width="3.42578125" style="1132" customWidth="1"/>
    <col min="13062" max="13062" width="19.5703125" style="1132" customWidth="1"/>
    <col min="13063" max="13063" width="12.28515625" style="1132" customWidth="1"/>
    <col min="13064" max="13064" width="10.42578125" style="1132" customWidth="1"/>
    <col min="13065" max="13065" width="9.140625" style="1132"/>
    <col min="13066" max="13066" width="3.5703125" style="1132" customWidth="1"/>
    <col min="13067" max="13067" width="16.42578125" style="1132" customWidth="1"/>
    <col min="13068" max="13068" width="11.7109375" style="1132" customWidth="1"/>
    <col min="13069" max="13069" width="10.140625" style="1132" customWidth="1"/>
    <col min="13070" max="13070" width="15.85546875" style="1132" customWidth="1"/>
    <col min="13071" max="13071" width="3.85546875" style="1132" customWidth="1"/>
    <col min="13072" max="13072" width="16.42578125" style="1132" customWidth="1"/>
    <col min="13073" max="13073" width="11.28515625" style="1132" customWidth="1"/>
    <col min="13074" max="13074" width="10.28515625" style="1132" customWidth="1"/>
    <col min="13075" max="13075" width="10" style="1132" customWidth="1"/>
    <col min="13076" max="13311" width="9.140625" style="1132"/>
    <col min="13312" max="13312" width="4" style="1132" customWidth="1"/>
    <col min="13313" max="13313" width="15.140625" style="1132" customWidth="1"/>
    <col min="13314" max="13314" width="13.85546875" style="1132" customWidth="1"/>
    <col min="13315" max="13315" width="10.140625" style="1132" customWidth="1"/>
    <col min="13316" max="13316" width="9.140625" style="1132"/>
    <col min="13317" max="13317" width="3.42578125" style="1132" customWidth="1"/>
    <col min="13318" max="13318" width="19.5703125" style="1132" customWidth="1"/>
    <col min="13319" max="13319" width="12.28515625" style="1132" customWidth="1"/>
    <col min="13320" max="13320" width="10.42578125" style="1132" customWidth="1"/>
    <col min="13321" max="13321" width="9.140625" style="1132"/>
    <col min="13322" max="13322" width="3.5703125" style="1132" customWidth="1"/>
    <col min="13323" max="13323" width="16.42578125" style="1132" customWidth="1"/>
    <col min="13324" max="13324" width="11.7109375" style="1132" customWidth="1"/>
    <col min="13325" max="13325" width="10.140625" style="1132" customWidth="1"/>
    <col min="13326" max="13326" width="15.85546875" style="1132" customWidth="1"/>
    <col min="13327" max="13327" width="3.85546875" style="1132" customWidth="1"/>
    <col min="13328" max="13328" width="16.42578125" style="1132" customWidth="1"/>
    <col min="13329" max="13329" width="11.28515625" style="1132" customWidth="1"/>
    <col min="13330" max="13330" width="10.28515625" style="1132" customWidth="1"/>
    <col min="13331" max="13331" width="10" style="1132" customWidth="1"/>
    <col min="13332" max="13567" width="9.140625" style="1132"/>
    <col min="13568" max="13568" width="4" style="1132" customWidth="1"/>
    <col min="13569" max="13569" width="15.140625" style="1132" customWidth="1"/>
    <col min="13570" max="13570" width="13.85546875" style="1132" customWidth="1"/>
    <col min="13571" max="13571" width="10.140625" style="1132" customWidth="1"/>
    <col min="13572" max="13572" width="9.140625" style="1132"/>
    <col min="13573" max="13573" width="3.42578125" style="1132" customWidth="1"/>
    <col min="13574" max="13574" width="19.5703125" style="1132" customWidth="1"/>
    <col min="13575" max="13575" width="12.28515625" style="1132" customWidth="1"/>
    <col min="13576" max="13576" width="10.42578125" style="1132" customWidth="1"/>
    <col min="13577" max="13577" width="9.140625" style="1132"/>
    <col min="13578" max="13578" width="3.5703125" style="1132" customWidth="1"/>
    <col min="13579" max="13579" width="16.42578125" style="1132" customWidth="1"/>
    <col min="13580" max="13580" width="11.7109375" style="1132" customWidth="1"/>
    <col min="13581" max="13581" width="10.140625" style="1132" customWidth="1"/>
    <col min="13582" max="13582" width="15.85546875" style="1132" customWidth="1"/>
    <col min="13583" max="13583" width="3.85546875" style="1132" customWidth="1"/>
    <col min="13584" max="13584" width="16.42578125" style="1132" customWidth="1"/>
    <col min="13585" max="13585" width="11.28515625" style="1132" customWidth="1"/>
    <col min="13586" max="13586" width="10.28515625" style="1132" customWidth="1"/>
    <col min="13587" max="13587" width="10" style="1132" customWidth="1"/>
    <col min="13588" max="13823" width="9.140625" style="1132"/>
    <col min="13824" max="13824" width="4" style="1132" customWidth="1"/>
    <col min="13825" max="13825" width="15.140625" style="1132" customWidth="1"/>
    <col min="13826" max="13826" width="13.85546875" style="1132" customWidth="1"/>
    <col min="13827" max="13827" width="10.140625" style="1132" customWidth="1"/>
    <col min="13828" max="13828" width="9.140625" style="1132"/>
    <col min="13829" max="13829" width="3.42578125" style="1132" customWidth="1"/>
    <col min="13830" max="13830" width="19.5703125" style="1132" customWidth="1"/>
    <col min="13831" max="13831" width="12.28515625" style="1132" customWidth="1"/>
    <col min="13832" max="13832" width="10.42578125" style="1132" customWidth="1"/>
    <col min="13833" max="13833" width="9.140625" style="1132"/>
    <col min="13834" max="13834" width="3.5703125" style="1132" customWidth="1"/>
    <col min="13835" max="13835" width="16.42578125" style="1132" customWidth="1"/>
    <col min="13836" max="13836" width="11.7109375" style="1132" customWidth="1"/>
    <col min="13837" max="13837" width="10.140625" style="1132" customWidth="1"/>
    <col min="13838" max="13838" width="15.85546875" style="1132" customWidth="1"/>
    <col min="13839" max="13839" width="3.85546875" style="1132" customWidth="1"/>
    <col min="13840" max="13840" width="16.42578125" style="1132" customWidth="1"/>
    <col min="13841" max="13841" width="11.28515625" style="1132" customWidth="1"/>
    <col min="13842" max="13842" width="10.28515625" style="1132" customWidth="1"/>
    <col min="13843" max="13843" width="10" style="1132" customWidth="1"/>
    <col min="13844" max="14079" width="9.140625" style="1132"/>
    <col min="14080" max="14080" width="4" style="1132" customWidth="1"/>
    <col min="14081" max="14081" width="15.140625" style="1132" customWidth="1"/>
    <col min="14082" max="14082" width="13.85546875" style="1132" customWidth="1"/>
    <col min="14083" max="14083" width="10.140625" style="1132" customWidth="1"/>
    <col min="14084" max="14084" width="9.140625" style="1132"/>
    <col min="14085" max="14085" width="3.42578125" style="1132" customWidth="1"/>
    <col min="14086" max="14086" width="19.5703125" style="1132" customWidth="1"/>
    <col min="14087" max="14087" width="12.28515625" style="1132" customWidth="1"/>
    <col min="14088" max="14088" width="10.42578125" style="1132" customWidth="1"/>
    <col min="14089" max="14089" width="9.140625" style="1132"/>
    <col min="14090" max="14090" width="3.5703125" style="1132" customWidth="1"/>
    <col min="14091" max="14091" width="16.42578125" style="1132" customWidth="1"/>
    <col min="14092" max="14092" width="11.7109375" style="1132" customWidth="1"/>
    <col min="14093" max="14093" width="10.140625" style="1132" customWidth="1"/>
    <col min="14094" max="14094" width="15.85546875" style="1132" customWidth="1"/>
    <col min="14095" max="14095" width="3.85546875" style="1132" customWidth="1"/>
    <col min="14096" max="14096" width="16.42578125" style="1132" customWidth="1"/>
    <col min="14097" max="14097" width="11.28515625" style="1132" customWidth="1"/>
    <col min="14098" max="14098" width="10.28515625" style="1132" customWidth="1"/>
    <col min="14099" max="14099" width="10" style="1132" customWidth="1"/>
    <col min="14100" max="14335" width="9.140625" style="1132"/>
    <col min="14336" max="14336" width="4" style="1132" customWidth="1"/>
    <col min="14337" max="14337" width="15.140625" style="1132" customWidth="1"/>
    <col min="14338" max="14338" width="13.85546875" style="1132" customWidth="1"/>
    <col min="14339" max="14339" width="10.140625" style="1132" customWidth="1"/>
    <col min="14340" max="14340" width="9.140625" style="1132"/>
    <col min="14341" max="14341" width="3.42578125" style="1132" customWidth="1"/>
    <col min="14342" max="14342" width="19.5703125" style="1132" customWidth="1"/>
    <col min="14343" max="14343" width="12.28515625" style="1132" customWidth="1"/>
    <col min="14344" max="14344" width="10.42578125" style="1132" customWidth="1"/>
    <col min="14345" max="14345" width="9.140625" style="1132"/>
    <col min="14346" max="14346" width="3.5703125" style="1132" customWidth="1"/>
    <col min="14347" max="14347" width="16.42578125" style="1132" customWidth="1"/>
    <col min="14348" max="14348" width="11.7109375" style="1132" customWidth="1"/>
    <col min="14349" max="14349" width="10.140625" style="1132" customWidth="1"/>
    <col min="14350" max="14350" width="15.85546875" style="1132" customWidth="1"/>
    <col min="14351" max="14351" width="3.85546875" style="1132" customWidth="1"/>
    <col min="14352" max="14352" width="16.42578125" style="1132" customWidth="1"/>
    <col min="14353" max="14353" width="11.28515625" style="1132" customWidth="1"/>
    <col min="14354" max="14354" width="10.28515625" style="1132" customWidth="1"/>
    <col min="14355" max="14355" width="10" style="1132" customWidth="1"/>
    <col min="14356" max="14591" width="9.140625" style="1132"/>
    <col min="14592" max="14592" width="4" style="1132" customWidth="1"/>
    <col min="14593" max="14593" width="15.140625" style="1132" customWidth="1"/>
    <col min="14594" max="14594" width="13.85546875" style="1132" customWidth="1"/>
    <col min="14595" max="14595" width="10.140625" style="1132" customWidth="1"/>
    <col min="14596" max="14596" width="9.140625" style="1132"/>
    <col min="14597" max="14597" width="3.42578125" style="1132" customWidth="1"/>
    <col min="14598" max="14598" width="19.5703125" style="1132" customWidth="1"/>
    <col min="14599" max="14599" width="12.28515625" style="1132" customWidth="1"/>
    <col min="14600" max="14600" width="10.42578125" style="1132" customWidth="1"/>
    <col min="14601" max="14601" width="9.140625" style="1132"/>
    <col min="14602" max="14602" width="3.5703125" style="1132" customWidth="1"/>
    <col min="14603" max="14603" width="16.42578125" style="1132" customWidth="1"/>
    <col min="14604" max="14604" width="11.7109375" style="1132" customWidth="1"/>
    <col min="14605" max="14605" width="10.140625" style="1132" customWidth="1"/>
    <col min="14606" max="14606" width="15.85546875" style="1132" customWidth="1"/>
    <col min="14607" max="14607" width="3.85546875" style="1132" customWidth="1"/>
    <col min="14608" max="14608" width="16.42578125" style="1132" customWidth="1"/>
    <col min="14609" max="14609" width="11.28515625" style="1132" customWidth="1"/>
    <col min="14610" max="14610" width="10.28515625" style="1132" customWidth="1"/>
    <col min="14611" max="14611" width="10" style="1132" customWidth="1"/>
    <col min="14612" max="14847" width="9.140625" style="1132"/>
    <col min="14848" max="14848" width="4" style="1132" customWidth="1"/>
    <col min="14849" max="14849" width="15.140625" style="1132" customWidth="1"/>
    <col min="14850" max="14850" width="13.85546875" style="1132" customWidth="1"/>
    <col min="14851" max="14851" width="10.140625" style="1132" customWidth="1"/>
    <col min="14852" max="14852" width="9.140625" style="1132"/>
    <col min="14853" max="14853" width="3.42578125" style="1132" customWidth="1"/>
    <col min="14854" max="14854" width="19.5703125" style="1132" customWidth="1"/>
    <col min="14855" max="14855" width="12.28515625" style="1132" customWidth="1"/>
    <col min="14856" max="14856" width="10.42578125" style="1132" customWidth="1"/>
    <col min="14857" max="14857" width="9.140625" style="1132"/>
    <col min="14858" max="14858" width="3.5703125" style="1132" customWidth="1"/>
    <col min="14859" max="14859" width="16.42578125" style="1132" customWidth="1"/>
    <col min="14860" max="14860" width="11.7109375" style="1132" customWidth="1"/>
    <col min="14861" max="14861" width="10.140625" style="1132" customWidth="1"/>
    <col min="14862" max="14862" width="15.85546875" style="1132" customWidth="1"/>
    <col min="14863" max="14863" width="3.85546875" style="1132" customWidth="1"/>
    <col min="14864" max="14864" width="16.42578125" style="1132" customWidth="1"/>
    <col min="14865" max="14865" width="11.28515625" style="1132" customWidth="1"/>
    <col min="14866" max="14866" width="10.28515625" style="1132" customWidth="1"/>
    <col min="14867" max="14867" width="10" style="1132" customWidth="1"/>
    <col min="14868" max="15103" width="9.140625" style="1132"/>
    <col min="15104" max="15104" width="4" style="1132" customWidth="1"/>
    <col min="15105" max="15105" width="15.140625" style="1132" customWidth="1"/>
    <col min="15106" max="15106" width="13.85546875" style="1132" customWidth="1"/>
    <col min="15107" max="15107" width="10.140625" style="1132" customWidth="1"/>
    <col min="15108" max="15108" width="9.140625" style="1132"/>
    <col min="15109" max="15109" width="3.42578125" style="1132" customWidth="1"/>
    <col min="15110" max="15110" width="19.5703125" style="1132" customWidth="1"/>
    <col min="15111" max="15111" width="12.28515625" style="1132" customWidth="1"/>
    <col min="15112" max="15112" width="10.42578125" style="1132" customWidth="1"/>
    <col min="15113" max="15113" width="9.140625" style="1132"/>
    <col min="15114" max="15114" width="3.5703125" style="1132" customWidth="1"/>
    <col min="15115" max="15115" width="16.42578125" style="1132" customWidth="1"/>
    <col min="15116" max="15116" width="11.7109375" style="1132" customWidth="1"/>
    <col min="15117" max="15117" width="10.140625" style="1132" customWidth="1"/>
    <col min="15118" max="15118" width="15.85546875" style="1132" customWidth="1"/>
    <col min="15119" max="15119" width="3.85546875" style="1132" customWidth="1"/>
    <col min="15120" max="15120" width="16.42578125" style="1132" customWidth="1"/>
    <col min="15121" max="15121" width="11.28515625" style="1132" customWidth="1"/>
    <col min="15122" max="15122" width="10.28515625" style="1132" customWidth="1"/>
    <col min="15123" max="15123" width="10" style="1132" customWidth="1"/>
    <col min="15124" max="15359" width="9.140625" style="1132"/>
    <col min="15360" max="15360" width="4" style="1132" customWidth="1"/>
    <col min="15361" max="15361" width="15.140625" style="1132" customWidth="1"/>
    <col min="15362" max="15362" width="13.85546875" style="1132" customWidth="1"/>
    <col min="15363" max="15363" width="10.140625" style="1132" customWidth="1"/>
    <col min="15364" max="15364" width="9.140625" style="1132"/>
    <col min="15365" max="15365" width="3.42578125" style="1132" customWidth="1"/>
    <col min="15366" max="15366" width="19.5703125" style="1132" customWidth="1"/>
    <col min="15367" max="15367" width="12.28515625" style="1132" customWidth="1"/>
    <col min="15368" max="15368" width="10.42578125" style="1132" customWidth="1"/>
    <col min="15369" max="15369" width="9.140625" style="1132"/>
    <col min="15370" max="15370" width="3.5703125" style="1132" customWidth="1"/>
    <col min="15371" max="15371" width="16.42578125" style="1132" customWidth="1"/>
    <col min="15372" max="15372" width="11.7109375" style="1132" customWidth="1"/>
    <col min="15373" max="15373" width="10.140625" style="1132" customWidth="1"/>
    <col min="15374" max="15374" width="15.85546875" style="1132" customWidth="1"/>
    <col min="15375" max="15375" width="3.85546875" style="1132" customWidth="1"/>
    <col min="15376" max="15376" width="16.42578125" style="1132" customWidth="1"/>
    <col min="15377" max="15377" width="11.28515625" style="1132" customWidth="1"/>
    <col min="15378" max="15378" width="10.28515625" style="1132" customWidth="1"/>
    <col min="15379" max="15379" width="10" style="1132" customWidth="1"/>
    <col min="15380" max="15615" width="9.140625" style="1132"/>
    <col min="15616" max="15616" width="4" style="1132" customWidth="1"/>
    <col min="15617" max="15617" width="15.140625" style="1132" customWidth="1"/>
    <col min="15618" max="15618" width="13.85546875" style="1132" customWidth="1"/>
    <col min="15619" max="15619" width="10.140625" style="1132" customWidth="1"/>
    <col min="15620" max="15620" width="9.140625" style="1132"/>
    <col min="15621" max="15621" width="3.42578125" style="1132" customWidth="1"/>
    <col min="15622" max="15622" width="19.5703125" style="1132" customWidth="1"/>
    <col min="15623" max="15623" width="12.28515625" style="1132" customWidth="1"/>
    <col min="15624" max="15624" width="10.42578125" style="1132" customWidth="1"/>
    <col min="15625" max="15625" width="9.140625" style="1132"/>
    <col min="15626" max="15626" width="3.5703125" style="1132" customWidth="1"/>
    <col min="15627" max="15627" width="16.42578125" style="1132" customWidth="1"/>
    <col min="15628" max="15628" width="11.7109375" style="1132" customWidth="1"/>
    <col min="15629" max="15629" width="10.140625" style="1132" customWidth="1"/>
    <col min="15630" max="15630" width="15.85546875" style="1132" customWidth="1"/>
    <col min="15631" max="15631" width="3.85546875" style="1132" customWidth="1"/>
    <col min="15632" max="15632" width="16.42578125" style="1132" customWidth="1"/>
    <col min="15633" max="15633" width="11.28515625" style="1132" customWidth="1"/>
    <col min="15634" max="15634" width="10.28515625" style="1132" customWidth="1"/>
    <col min="15635" max="15635" width="10" style="1132" customWidth="1"/>
    <col min="15636" max="15871" width="9.140625" style="1132"/>
    <col min="15872" max="15872" width="4" style="1132" customWidth="1"/>
    <col min="15873" max="15873" width="15.140625" style="1132" customWidth="1"/>
    <col min="15874" max="15874" width="13.85546875" style="1132" customWidth="1"/>
    <col min="15875" max="15875" width="10.140625" style="1132" customWidth="1"/>
    <col min="15876" max="15876" width="9.140625" style="1132"/>
    <col min="15877" max="15877" width="3.42578125" style="1132" customWidth="1"/>
    <col min="15878" max="15878" width="19.5703125" style="1132" customWidth="1"/>
    <col min="15879" max="15879" width="12.28515625" style="1132" customWidth="1"/>
    <col min="15880" max="15880" width="10.42578125" style="1132" customWidth="1"/>
    <col min="15881" max="15881" width="9.140625" style="1132"/>
    <col min="15882" max="15882" width="3.5703125" style="1132" customWidth="1"/>
    <col min="15883" max="15883" width="16.42578125" style="1132" customWidth="1"/>
    <col min="15884" max="15884" width="11.7109375" style="1132" customWidth="1"/>
    <col min="15885" max="15885" width="10.140625" style="1132" customWidth="1"/>
    <col min="15886" max="15886" width="15.85546875" style="1132" customWidth="1"/>
    <col min="15887" max="15887" width="3.85546875" style="1132" customWidth="1"/>
    <col min="15888" max="15888" width="16.42578125" style="1132" customWidth="1"/>
    <col min="15889" max="15889" width="11.28515625" style="1132" customWidth="1"/>
    <col min="15890" max="15890" width="10.28515625" style="1132" customWidth="1"/>
    <col min="15891" max="15891" width="10" style="1132" customWidth="1"/>
    <col min="15892" max="16127" width="9.140625" style="1132"/>
    <col min="16128" max="16128" width="4" style="1132" customWidth="1"/>
    <col min="16129" max="16129" width="15.140625" style="1132" customWidth="1"/>
    <col min="16130" max="16130" width="13.85546875" style="1132" customWidth="1"/>
    <col min="16131" max="16131" width="10.140625" style="1132" customWidth="1"/>
    <col min="16132" max="16132" width="9.140625" style="1132"/>
    <col min="16133" max="16133" width="3.42578125" style="1132" customWidth="1"/>
    <col min="16134" max="16134" width="19.5703125" style="1132" customWidth="1"/>
    <col min="16135" max="16135" width="12.28515625" style="1132" customWidth="1"/>
    <col min="16136" max="16136" width="10.42578125" style="1132" customWidth="1"/>
    <col min="16137" max="16137" width="9.140625" style="1132"/>
    <col min="16138" max="16138" width="3.5703125" style="1132" customWidth="1"/>
    <col min="16139" max="16139" width="16.42578125" style="1132" customWidth="1"/>
    <col min="16140" max="16140" width="11.7109375" style="1132" customWidth="1"/>
    <col min="16141" max="16141" width="10.140625" style="1132" customWidth="1"/>
    <col min="16142" max="16142" width="15.85546875" style="1132" customWidth="1"/>
    <col min="16143" max="16143" width="3.85546875" style="1132" customWidth="1"/>
    <col min="16144" max="16144" width="16.42578125" style="1132" customWidth="1"/>
    <col min="16145" max="16145" width="11.28515625" style="1132" customWidth="1"/>
    <col min="16146" max="16146" width="10.28515625" style="1132" customWidth="1"/>
    <col min="16147" max="16147" width="10" style="1132" customWidth="1"/>
    <col min="16148" max="16384" width="9.140625" style="1132"/>
  </cols>
  <sheetData>
    <row r="1" spans="1:27" ht="18.75">
      <c r="A1" s="587" t="s">
        <v>303</v>
      </c>
    </row>
    <row r="2" spans="1:27" ht="18" customHeight="1">
      <c r="A2" s="1455" t="s">
        <v>480</v>
      </c>
      <c r="B2" s="1455"/>
      <c r="C2" s="1455"/>
      <c r="D2" s="1455"/>
      <c r="E2" s="1455"/>
      <c r="F2" s="1455"/>
      <c r="G2" s="1455"/>
      <c r="H2" s="1455"/>
      <c r="I2" s="1455"/>
      <c r="J2" s="1455"/>
      <c r="K2" s="1455"/>
      <c r="L2" s="1455"/>
      <c r="M2" s="1455"/>
      <c r="N2" s="1455"/>
      <c r="O2" s="1455"/>
      <c r="P2" s="1455"/>
      <c r="Q2" s="1455"/>
      <c r="R2" s="1455"/>
      <c r="S2" s="1455"/>
      <c r="T2" s="1455"/>
      <c r="U2" s="1455"/>
      <c r="V2" s="1455"/>
      <c r="W2" s="1455"/>
      <c r="X2" s="1455"/>
      <c r="Y2" s="1455"/>
      <c r="Z2" s="1455"/>
      <c r="AA2" s="1455"/>
    </row>
    <row r="3" spans="1:27" ht="18" customHeight="1">
      <c r="A3" s="1458" t="s">
        <v>481</v>
      </c>
      <c r="B3" s="1458"/>
      <c r="C3" s="1458"/>
      <c r="D3" s="1458"/>
      <c r="E3" s="1458"/>
      <c r="F3" s="1458"/>
      <c r="G3" s="1458"/>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11874.212</v>
      </c>
      <c r="C8" s="603">
        <v>18156</v>
      </c>
      <c r="D8" s="731">
        <v>2.1304342911624081</v>
      </c>
      <c r="E8" s="826"/>
      <c r="F8" s="825" t="s">
        <v>209</v>
      </c>
      <c r="G8" s="603">
        <v>3197.9189999999999</v>
      </c>
      <c r="H8" s="603">
        <v>17147</v>
      </c>
      <c r="I8" s="731">
        <v>2.4859483612381239</v>
      </c>
      <c r="J8" s="659"/>
      <c r="K8" s="743" t="s">
        <v>194</v>
      </c>
      <c r="L8" s="603">
        <v>9148.8860000000004</v>
      </c>
      <c r="M8" s="603">
        <v>2507.1019999999999</v>
      </c>
      <c r="N8" s="731">
        <v>3.6491877873337426</v>
      </c>
      <c r="O8" s="659"/>
      <c r="P8" s="743" t="s">
        <v>455</v>
      </c>
      <c r="Q8" s="603">
        <v>3983.7089999999998</v>
      </c>
      <c r="R8" s="603">
        <v>895.33199999999999</v>
      </c>
      <c r="S8" s="731">
        <v>4.4494209969039415</v>
      </c>
    </row>
    <row r="9" spans="1:27" ht="15.75">
      <c r="A9" s="606" t="s">
        <v>209</v>
      </c>
      <c r="B9" s="605">
        <v>7346.27</v>
      </c>
      <c r="C9" s="605">
        <v>27100</v>
      </c>
      <c r="D9" s="650">
        <v>1.9627193216817744</v>
      </c>
      <c r="E9" s="827"/>
      <c r="F9" s="606" t="s">
        <v>455</v>
      </c>
      <c r="G9" s="605">
        <v>955.73400000000004</v>
      </c>
      <c r="H9" s="607">
        <v>3867</v>
      </c>
      <c r="I9" s="651">
        <v>3.3434457570849352</v>
      </c>
      <c r="J9" s="659"/>
      <c r="K9" s="604" t="s">
        <v>200</v>
      </c>
      <c r="L9" s="605">
        <v>6342.0370000000003</v>
      </c>
      <c r="M9" s="605">
        <v>2166.96</v>
      </c>
      <c r="N9" s="650">
        <v>2.9266977701480417</v>
      </c>
      <c r="O9" s="659"/>
      <c r="P9" s="604" t="s">
        <v>194</v>
      </c>
      <c r="Q9" s="605">
        <v>3006.518</v>
      </c>
      <c r="R9" s="605">
        <v>811.18</v>
      </c>
      <c r="S9" s="650">
        <v>3.7063512414014155</v>
      </c>
    </row>
    <row r="10" spans="1:27" ht="15.75">
      <c r="A10" s="606" t="s">
        <v>196</v>
      </c>
      <c r="B10" s="605">
        <v>5603.3879999999999</v>
      </c>
      <c r="C10" s="605">
        <v>5644</v>
      </c>
      <c r="D10" s="650">
        <v>1.7001044932079414</v>
      </c>
      <c r="E10" s="826"/>
      <c r="F10" s="606" t="s">
        <v>213</v>
      </c>
      <c r="G10" s="605">
        <v>349.45600000000002</v>
      </c>
      <c r="H10" s="607">
        <v>3870</v>
      </c>
      <c r="I10" s="651">
        <v>1.4105642159989022</v>
      </c>
      <c r="J10" s="659"/>
      <c r="K10" s="604" t="s">
        <v>211</v>
      </c>
      <c r="L10" s="605">
        <v>4204.2820000000002</v>
      </c>
      <c r="M10" s="605">
        <v>930.38199999999995</v>
      </c>
      <c r="N10" s="650">
        <v>4.5188771923790449</v>
      </c>
      <c r="O10" s="659"/>
      <c r="P10" s="604" t="s">
        <v>196</v>
      </c>
      <c r="Q10" s="605">
        <v>2622.8409999999999</v>
      </c>
      <c r="R10" s="605">
        <v>827.58100000000002</v>
      </c>
      <c r="S10" s="650">
        <v>3.1692861484253503</v>
      </c>
    </row>
    <row r="11" spans="1:27" ht="16.5" thickBot="1">
      <c r="A11" s="606" t="s">
        <v>455</v>
      </c>
      <c r="B11" s="605">
        <v>4669.0910000000003</v>
      </c>
      <c r="C11" s="607">
        <v>9639</v>
      </c>
      <c r="D11" s="651">
        <v>3.2700333790433396</v>
      </c>
      <c r="E11" s="827"/>
      <c r="F11" s="606" t="s">
        <v>211</v>
      </c>
      <c r="G11" s="605">
        <v>157.24600000000001</v>
      </c>
      <c r="H11" s="607">
        <v>616</v>
      </c>
      <c r="I11" s="651">
        <v>4.3925917649030675</v>
      </c>
      <c r="J11" s="659"/>
      <c r="K11" s="604" t="s">
        <v>196</v>
      </c>
      <c r="L11" s="605">
        <v>4019.2370000000001</v>
      </c>
      <c r="M11" s="605">
        <v>1223.1220000000001</v>
      </c>
      <c r="N11" s="650">
        <v>3.286047507934613</v>
      </c>
      <c r="O11" s="659"/>
      <c r="P11" s="604" t="s">
        <v>193</v>
      </c>
      <c r="Q11" s="605">
        <v>1681.0820000000001</v>
      </c>
      <c r="R11" s="605">
        <v>263.74400000000003</v>
      </c>
      <c r="S11" s="650">
        <v>6.3739156151419554</v>
      </c>
    </row>
    <row r="12" spans="1:27" ht="16.5" thickBot="1">
      <c r="A12" s="606" t="s">
        <v>194</v>
      </c>
      <c r="B12" s="605">
        <v>3947.4920000000002</v>
      </c>
      <c r="C12" s="605">
        <v>3250</v>
      </c>
      <c r="D12" s="650">
        <v>2.5986481077721955</v>
      </c>
      <c r="E12" s="827"/>
      <c r="F12" s="1033" t="s">
        <v>321</v>
      </c>
      <c r="G12" s="608">
        <v>4687.4849999999997</v>
      </c>
      <c r="H12" s="608">
        <v>25704</v>
      </c>
      <c r="I12" s="730">
        <v>2.5108818620277384</v>
      </c>
      <c r="J12" s="659"/>
      <c r="K12" s="604" t="s">
        <v>455</v>
      </c>
      <c r="L12" s="605">
        <v>3538.5909999999999</v>
      </c>
      <c r="M12" s="605">
        <v>674.73800000000006</v>
      </c>
      <c r="N12" s="650">
        <v>5.2443926383277653</v>
      </c>
      <c r="O12" s="659"/>
      <c r="P12" s="604" t="s">
        <v>211</v>
      </c>
      <c r="Q12" s="605">
        <v>1336.3610000000001</v>
      </c>
      <c r="R12" s="605">
        <v>274.06400000000002</v>
      </c>
      <c r="S12" s="650">
        <v>4.8760909860470543</v>
      </c>
    </row>
    <row r="13" spans="1:27" ht="15.75">
      <c r="A13" s="606" t="s">
        <v>205</v>
      </c>
      <c r="B13" s="605">
        <v>2904.8429999999998</v>
      </c>
      <c r="C13" s="605">
        <v>1887</v>
      </c>
      <c r="D13" s="650">
        <v>2.9712838788141633</v>
      </c>
      <c r="E13" s="827"/>
      <c r="F13"/>
      <c r="G13"/>
      <c r="H13"/>
      <c r="I13"/>
      <c r="J13" s="659"/>
      <c r="K13" s="604" t="s">
        <v>191</v>
      </c>
      <c r="L13" s="605">
        <v>2155.8130000000001</v>
      </c>
      <c r="M13" s="605">
        <v>865.24</v>
      </c>
      <c r="N13" s="650">
        <v>2.4915780592667933</v>
      </c>
      <c r="O13" s="659"/>
      <c r="P13" s="604" t="s">
        <v>200</v>
      </c>
      <c r="Q13" s="605">
        <v>1000.465</v>
      </c>
      <c r="R13" s="605">
        <v>576.56200000000001</v>
      </c>
      <c r="S13" s="650">
        <v>1.7352253530409565</v>
      </c>
    </row>
    <row r="14" spans="1:27" ht="15.75">
      <c r="A14" s="606" t="s">
        <v>213</v>
      </c>
      <c r="B14" s="605">
        <v>2719.88</v>
      </c>
      <c r="C14" s="607">
        <v>8839</v>
      </c>
      <c r="D14" s="651">
        <v>1.5087251985420191</v>
      </c>
      <c r="E14" s="827"/>
      <c r="F14"/>
      <c r="G14"/>
      <c r="H14"/>
      <c r="I14"/>
      <c r="J14" s="659"/>
      <c r="K14" s="604" t="s">
        <v>212</v>
      </c>
      <c r="L14" s="605">
        <v>974.33500000000004</v>
      </c>
      <c r="M14" s="605">
        <v>423.5</v>
      </c>
      <c r="N14" s="650">
        <v>2.3006729634002361</v>
      </c>
      <c r="O14" s="659"/>
      <c r="P14" s="604" t="s">
        <v>191</v>
      </c>
      <c r="Q14" s="605">
        <v>396.798</v>
      </c>
      <c r="R14" s="605">
        <v>89.093000000000004</v>
      </c>
      <c r="S14" s="650">
        <v>4.4537505752416013</v>
      </c>
    </row>
    <row r="15" spans="1:27" ht="15.75">
      <c r="A15" s="606" t="s">
        <v>210</v>
      </c>
      <c r="B15" s="605">
        <v>1667.027</v>
      </c>
      <c r="C15" s="605">
        <v>2734</v>
      </c>
      <c r="D15" s="650">
        <v>1.9974178969099834</v>
      </c>
      <c r="E15" s="827"/>
      <c r="F15"/>
      <c r="G15"/>
      <c r="H15"/>
      <c r="I15"/>
      <c r="J15" s="659"/>
      <c r="K15" s="604" t="s">
        <v>352</v>
      </c>
      <c r="L15" s="605">
        <v>915.39800000000002</v>
      </c>
      <c r="M15" s="605">
        <v>308.55</v>
      </c>
      <c r="N15" s="650">
        <v>2.9667736185383244</v>
      </c>
      <c r="O15" s="659"/>
      <c r="P15" s="604" t="s">
        <v>209</v>
      </c>
      <c r="Q15" s="605">
        <v>392.69799999999998</v>
      </c>
      <c r="R15" s="605">
        <v>240.42699999999999</v>
      </c>
      <c r="S15" s="650">
        <v>1.6333356902510949</v>
      </c>
    </row>
    <row r="16" spans="1:27" ht="16.5" thickBot="1">
      <c r="A16" s="606" t="s">
        <v>191</v>
      </c>
      <c r="B16" s="605">
        <v>1421.3140000000001</v>
      </c>
      <c r="C16" s="605">
        <v>6071</v>
      </c>
      <c r="D16" s="650">
        <v>2.8193682122489463</v>
      </c>
      <c r="E16" s="827"/>
      <c r="J16" s="659"/>
      <c r="K16" s="604" t="s">
        <v>209</v>
      </c>
      <c r="L16" s="605">
        <v>870.197</v>
      </c>
      <c r="M16" s="605">
        <v>242.864</v>
      </c>
      <c r="N16" s="650">
        <v>3.583062948810857</v>
      </c>
      <c r="O16" s="659"/>
      <c r="P16" s="604" t="s">
        <v>205</v>
      </c>
      <c r="Q16" s="605">
        <v>356.12700000000001</v>
      </c>
      <c r="R16" s="605">
        <v>92.37</v>
      </c>
      <c r="S16" s="650">
        <v>3.8554400779473856</v>
      </c>
    </row>
    <row r="17" spans="1:19" ht="16.5" thickBot="1">
      <c r="A17" s="1033" t="s">
        <v>321</v>
      </c>
      <c r="B17" s="608">
        <v>45351.057000000001</v>
      </c>
      <c r="C17" s="608">
        <v>87196</v>
      </c>
      <c r="D17" s="730">
        <v>2.1428742139000736</v>
      </c>
      <c r="E17" s="826"/>
      <c r="J17" s="659"/>
      <c r="K17" s="604" t="s">
        <v>205</v>
      </c>
      <c r="L17" s="605">
        <v>621.19000000000005</v>
      </c>
      <c r="M17" s="605">
        <v>104.77200000000001</v>
      </c>
      <c r="N17" s="650">
        <v>5.9289695720230595</v>
      </c>
      <c r="O17" s="659"/>
      <c r="P17" s="604" t="s">
        <v>208</v>
      </c>
      <c r="Q17" s="605">
        <v>295.428</v>
      </c>
      <c r="R17" s="605">
        <v>101.79</v>
      </c>
      <c r="S17" s="650">
        <v>2.9023283230179779</v>
      </c>
    </row>
    <row r="18" spans="1:19" ht="16.5" thickBot="1">
      <c r="A18"/>
      <c r="B18"/>
      <c r="C18"/>
      <c r="D18"/>
      <c r="E18" s="828"/>
      <c r="F18" s="106"/>
      <c r="G18" s="106"/>
      <c r="H18" s="106"/>
      <c r="K18" s="604" t="s">
        <v>193</v>
      </c>
      <c r="L18" s="605">
        <v>534.79399999999998</v>
      </c>
      <c r="M18" s="605">
        <v>147.00200000000001</v>
      </c>
      <c r="N18" s="650">
        <v>3.6380049251030595</v>
      </c>
      <c r="O18" s="659"/>
      <c r="P18" s="1040" t="s">
        <v>479</v>
      </c>
      <c r="Q18" s="940">
        <v>79.590999999999994</v>
      </c>
      <c r="R18" s="940">
        <v>46.021000000000001</v>
      </c>
      <c r="S18" s="1041">
        <v>1.7294495990960648</v>
      </c>
    </row>
    <row r="19" spans="1:19" ht="16.5" thickBot="1">
      <c r="A19"/>
      <c r="B19"/>
      <c r="C19"/>
      <c r="D19"/>
      <c r="E19" s="829"/>
      <c r="F19" s="106"/>
      <c r="G19" s="106"/>
      <c r="H19" s="106"/>
      <c r="J19" s="659"/>
      <c r="K19" s="1040" t="s">
        <v>208</v>
      </c>
      <c r="L19" s="940">
        <v>526.11500000000001</v>
      </c>
      <c r="M19" s="940">
        <v>142.654</v>
      </c>
      <c r="N19" s="1041">
        <v>3.6880494062556957</v>
      </c>
      <c r="O19" s="659"/>
      <c r="P19" s="941" t="s">
        <v>321</v>
      </c>
      <c r="Q19" s="608">
        <v>15458.153</v>
      </c>
      <c r="R19" s="608">
        <v>4272.4250000000002</v>
      </c>
      <c r="S19" s="730">
        <v>3.6181215585996243</v>
      </c>
    </row>
    <row r="20" spans="1:19" ht="15" customHeight="1" thickBot="1">
      <c r="A20"/>
      <c r="B20"/>
      <c r="C20"/>
      <c r="D20"/>
      <c r="E20" s="829"/>
      <c r="F20" s="106"/>
      <c r="G20" s="106"/>
      <c r="H20" s="106"/>
      <c r="J20" s="659"/>
      <c r="K20" s="941" t="s">
        <v>321</v>
      </c>
      <c r="L20" s="608">
        <v>35196.65</v>
      </c>
      <c r="M20" s="608">
        <v>10026.683999999999</v>
      </c>
      <c r="N20" s="730">
        <v>3.5102981204952708</v>
      </c>
      <c r="O20" s="659"/>
      <c r="P20"/>
      <c r="Q20"/>
      <c r="R20"/>
      <c r="S20"/>
    </row>
    <row r="21" spans="1:19">
      <c r="A21"/>
      <c r="B21"/>
      <c r="C21"/>
      <c r="D21"/>
      <c r="E21" s="830"/>
      <c r="F21" s="106"/>
      <c r="G21" s="106"/>
      <c r="H21" s="106"/>
      <c r="J21" s="659"/>
      <c r="K21"/>
      <c r="L21"/>
      <c r="M21"/>
      <c r="N21"/>
      <c r="P21"/>
      <c r="Q21"/>
      <c r="R21"/>
      <c r="S21"/>
    </row>
    <row r="22" spans="1:19">
      <c r="A22"/>
      <c r="B22"/>
      <c r="C22"/>
      <c r="D22"/>
      <c r="F22" s="106"/>
      <c r="G22" s="106"/>
      <c r="H22" s="106"/>
      <c r="K22"/>
      <c r="L22"/>
      <c r="M22"/>
      <c r="N22"/>
      <c r="P22"/>
      <c r="Q22"/>
      <c r="R22"/>
      <c r="S22"/>
    </row>
    <row r="23" spans="1:19">
      <c r="F23" s="106"/>
      <c r="G23" s="106"/>
      <c r="H23" s="106"/>
      <c r="K23"/>
      <c r="L23"/>
      <c r="M23"/>
      <c r="N23"/>
      <c r="P23"/>
      <c r="Q23"/>
      <c r="R23"/>
      <c r="S23"/>
    </row>
    <row r="24" spans="1:19">
      <c r="F24" s="106"/>
      <c r="G24" s="106"/>
      <c r="H24" s="106"/>
      <c r="K24"/>
      <c r="L24"/>
      <c r="M24"/>
      <c r="N24"/>
      <c r="P24"/>
      <c r="Q24"/>
      <c r="R24"/>
      <c r="S24"/>
    </row>
    <row r="25" spans="1:19">
      <c r="A25"/>
      <c r="B25"/>
      <c r="C25"/>
      <c r="D25"/>
      <c r="E25"/>
      <c r="F25" s="106"/>
      <c r="G25" s="106"/>
      <c r="H25" s="106"/>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s="106"/>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row>
    <row r="35" spans="1:19">
      <c r="A35"/>
      <c r="B35"/>
      <c r="C35"/>
      <c r="D35"/>
      <c r="E35"/>
      <c r="F35"/>
      <c r="G35"/>
      <c r="H35"/>
      <c r="I35"/>
      <c r="J35"/>
      <c r="K35"/>
    </row>
    <row r="36" spans="1:19">
      <c r="A36"/>
      <c r="B36"/>
      <c r="C36"/>
      <c r="D36"/>
      <c r="E36"/>
      <c r="F36"/>
      <c r="G36"/>
      <c r="H36"/>
      <c r="I36"/>
      <c r="J36"/>
      <c r="K36"/>
    </row>
    <row r="37" spans="1:19">
      <c r="A37"/>
      <c r="B37"/>
      <c r="C37"/>
      <c r="D37"/>
      <c r="E37"/>
      <c r="F37"/>
      <c r="G37"/>
      <c r="H37"/>
      <c r="I37"/>
      <c r="J37"/>
      <c r="K37"/>
    </row>
    <row r="38" spans="1:19">
      <c r="A38"/>
      <c r="B38"/>
      <c r="C38"/>
      <c r="D38"/>
      <c r="E38"/>
      <c r="F38"/>
      <c r="G38"/>
      <c r="H38"/>
      <c r="I38"/>
      <c r="J38"/>
      <c r="K38"/>
    </row>
    <row r="39" spans="1:19">
      <c r="A39"/>
      <c r="B39"/>
      <c r="C39"/>
      <c r="D39"/>
      <c r="E39"/>
      <c r="F39"/>
      <c r="G39"/>
      <c r="H39"/>
      <c r="I39"/>
      <c r="J39"/>
      <c r="K39"/>
    </row>
    <row r="40" spans="1:19">
      <c r="A40"/>
      <c r="B40"/>
      <c r="C40"/>
      <c r="D40"/>
      <c r="E40"/>
      <c r="F40"/>
      <c r="G40"/>
      <c r="H40"/>
      <c r="I40"/>
      <c r="J40"/>
      <c r="K40"/>
    </row>
    <row r="41" spans="1:19">
      <c r="A41"/>
      <c r="B41"/>
      <c r="C41"/>
      <c r="D41"/>
      <c r="E41"/>
      <c r="F41"/>
      <c r="G41"/>
      <c r="H41"/>
      <c r="I41"/>
      <c r="J41"/>
      <c r="K41"/>
    </row>
    <row r="42" spans="1:19">
      <c r="A42"/>
      <c r="B42"/>
      <c r="C42"/>
      <c r="D42"/>
      <c r="E42"/>
      <c r="F42"/>
      <c r="G42"/>
      <c r="H42"/>
      <c r="I42"/>
      <c r="J42"/>
      <c r="K42"/>
    </row>
    <row r="43" spans="1:19">
      <c r="A43"/>
      <c r="B43"/>
      <c r="C43"/>
      <c r="D43"/>
      <c r="E43"/>
      <c r="F43"/>
      <c r="G43"/>
      <c r="H43"/>
      <c r="I43"/>
      <c r="J43"/>
      <c r="K43"/>
    </row>
    <row r="44" spans="1:19">
      <c r="A44"/>
      <c r="B44"/>
      <c r="C44"/>
      <c r="D44"/>
      <c r="E44"/>
      <c r="F44"/>
      <c r="G44"/>
      <c r="H44"/>
      <c r="I44"/>
      <c r="J44"/>
      <c r="K44"/>
    </row>
    <row r="45" spans="1:19">
      <c r="A45"/>
      <c r="B45"/>
      <c r="C45"/>
      <c r="D45"/>
      <c r="E45"/>
      <c r="F45"/>
      <c r="G45"/>
      <c r="H45"/>
      <c r="I45"/>
      <c r="J45"/>
      <c r="K45"/>
    </row>
    <row r="46" spans="1:19">
      <c r="A46"/>
      <c r="B46"/>
      <c r="C46"/>
      <c r="D46"/>
      <c r="E46"/>
      <c r="F46"/>
      <c r="G46"/>
      <c r="H46"/>
      <c r="I46"/>
      <c r="J46"/>
      <c r="K46"/>
    </row>
    <row r="47" spans="1:19">
      <c r="A47"/>
      <c r="B47"/>
      <c r="C47"/>
      <c r="D47"/>
      <c r="E47"/>
      <c r="F47"/>
      <c r="G47"/>
      <c r="H47"/>
      <c r="I47"/>
      <c r="J47"/>
      <c r="K47"/>
    </row>
    <row r="48" spans="1:19">
      <c r="A48"/>
      <c r="B48"/>
      <c r="C48"/>
      <c r="D48"/>
      <c r="E48"/>
      <c r="F48"/>
      <c r="G48"/>
      <c r="H48"/>
      <c r="I48"/>
      <c r="J48"/>
      <c r="K48"/>
    </row>
    <row r="49" spans="1:11">
      <c r="A49"/>
      <c r="B49"/>
      <c r="C49"/>
      <c r="D49"/>
      <c r="E49"/>
      <c r="F49"/>
      <c r="G49"/>
      <c r="H49"/>
      <c r="I49"/>
      <c r="J49"/>
      <c r="K49"/>
    </row>
    <row r="50" spans="1:11">
      <c r="A50"/>
      <c r="B50"/>
      <c r="C50"/>
      <c r="D50"/>
      <c r="E50"/>
      <c r="F50"/>
      <c r="G50"/>
      <c r="H50"/>
      <c r="I50"/>
      <c r="J50"/>
      <c r="K50"/>
    </row>
    <row r="51" spans="1:11">
      <c r="A51"/>
      <c r="B51"/>
      <c r="C51"/>
      <c r="D51"/>
      <c r="E51"/>
      <c r="F51"/>
      <c r="G51"/>
      <c r="H51"/>
      <c r="I51"/>
      <c r="J51"/>
      <c r="K51"/>
    </row>
    <row r="52" spans="1:11">
      <c r="A52"/>
      <c r="B52"/>
      <c r="C52"/>
      <c r="D52"/>
      <c r="E52"/>
      <c r="F52"/>
      <c r="G52"/>
      <c r="H52"/>
      <c r="I52"/>
      <c r="J52"/>
      <c r="K52"/>
    </row>
    <row r="53" spans="1:11">
      <c r="A53"/>
      <c r="B53"/>
      <c r="C53"/>
      <c r="D53"/>
      <c r="E53"/>
      <c r="F53"/>
      <c r="G53"/>
      <c r="H53"/>
      <c r="I53"/>
      <c r="J53"/>
      <c r="K53"/>
    </row>
    <row r="54" spans="1:11">
      <c r="A54"/>
      <c r="B54"/>
      <c r="C54"/>
      <c r="D54"/>
      <c r="E54"/>
      <c r="F54"/>
      <c r="G54"/>
      <c r="H54"/>
      <c r="I54"/>
      <c r="J54"/>
      <c r="K54"/>
    </row>
    <row r="55" spans="1:11">
      <c r="A55"/>
      <c r="B55"/>
      <c r="C55"/>
      <c r="D55"/>
      <c r="E55"/>
      <c r="F55"/>
      <c r="G55"/>
      <c r="H55"/>
      <c r="I55"/>
      <c r="J55"/>
      <c r="K55"/>
    </row>
    <row r="56" spans="1:11">
      <c r="A56"/>
      <c r="B56"/>
      <c r="C56"/>
      <c r="D56"/>
      <c r="E56"/>
      <c r="F56"/>
      <c r="G56"/>
      <c r="H56"/>
      <c r="I56"/>
      <c r="J56"/>
      <c r="K56"/>
    </row>
    <row r="57" spans="1:11">
      <c r="A57"/>
      <c r="B57"/>
      <c r="C57"/>
      <c r="D57"/>
      <c r="E57"/>
      <c r="F57"/>
      <c r="G57"/>
      <c r="H57"/>
      <c r="I57"/>
      <c r="J57"/>
      <c r="K57"/>
    </row>
    <row r="58" spans="1:11">
      <c r="A58"/>
      <c r="B58"/>
      <c r="C58"/>
      <c r="D58"/>
      <c r="E58"/>
      <c r="F58"/>
      <c r="G58"/>
      <c r="H58"/>
      <c r="I58"/>
      <c r="J58"/>
      <c r="K58"/>
    </row>
    <row r="59" spans="1:11">
      <c r="A59"/>
      <c r="B59"/>
      <c r="C59"/>
      <c r="D59"/>
      <c r="E59"/>
      <c r="F59"/>
      <c r="G59"/>
      <c r="H59"/>
      <c r="I59"/>
      <c r="J59"/>
      <c r="K59"/>
    </row>
    <row r="60" spans="1:11">
      <c r="A60"/>
      <c r="B60"/>
      <c r="C60"/>
      <c r="D60"/>
      <c r="E60"/>
      <c r="F60"/>
      <c r="G60"/>
      <c r="H60"/>
      <c r="I60"/>
      <c r="J60"/>
      <c r="K60"/>
    </row>
    <row r="61" spans="1:11">
      <c r="A61"/>
      <c r="B61"/>
      <c r="C61"/>
      <c r="D61"/>
      <c r="E61"/>
      <c r="F61"/>
      <c r="G61"/>
      <c r="H61"/>
      <c r="I61"/>
      <c r="J61"/>
      <c r="K61"/>
    </row>
    <row r="62" spans="1:11">
      <c r="A62"/>
      <c r="B62"/>
      <c r="C62"/>
      <c r="D62"/>
      <c r="E62"/>
      <c r="F62"/>
      <c r="G62"/>
      <c r="H62"/>
      <c r="I62"/>
      <c r="J62"/>
      <c r="K62"/>
    </row>
    <row r="63" spans="1:11">
      <c r="A63"/>
      <c r="B63"/>
      <c r="C63"/>
      <c r="D63"/>
      <c r="E63"/>
      <c r="F63"/>
      <c r="G63"/>
      <c r="H63"/>
      <c r="I63"/>
      <c r="J63"/>
      <c r="K63"/>
    </row>
    <row r="64" spans="1:11">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sheetData>
  <sortState ref="P8:S33">
    <sortCondition descending="1" ref="Q8:Q33"/>
  </sortState>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topLeftCell="A6" workbookViewId="0">
      <selection activeCell="N28" sqref="N28"/>
    </sheetView>
  </sheetViews>
  <sheetFormatPr defaultRowHeight="12.75"/>
  <cols>
    <col min="1" max="1" width="18.85546875" style="658" customWidth="1"/>
    <col min="2" max="2" width="12" style="658" customWidth="1"/>
    <col min="3" max="3" width="13.7109375" style="658" customWidth="1"/>
    <col min="4" max="4" width="12.85546875" style="658" bestFit="1" customWidth="1"/>
    <col min="5" max="5" width="14.85546875" style="658" customWidth="1"/>
    <col min="6" max="6" width="16.28515625" style="658" customWidth="1"/>
    <col min="7" max="7" width="9.140625" style="658"/>
    <col min="8" max="8" width="18.85546875" style="658" bestFit="1" customWidth="1"/>
    <col min="9" max="9" width="12.5703125" style="658" customWidth="1"/>
    <col min="10" max="251" width="9.140625" style="658"/>
    <col min="252" max="252" width="4.42578125" style="658" customWidth="1"/>
    <col min="253" max="253" width="20.85546875" style="658" customWidth="1"/>
    <col min="254" max="255" width="12" style="658" customWidth="1"/>
    <col min="256" max="256" width="14.5703125" style="658" customWidth="1"/>
    <col min="257" max="257" width="12.42578125" style="658" customWidth="1"/>
    <col min="258" max="258" width="19.7109375" style="658" customWidth="1"/>
    <col min="259" max="259" width="9.140625" style="658"/>
    <col min="260" max="260" width="16.85546875" style="658" customWidth="1"/>
    <col min="261" max="261" width="12.5703125" style="658" customWidth="1"/>
    <col min="262" max="262" width="11.7109375" style="658" customWidth="1"/>
    <col min="263" max="263" width="12.28515625" style="658" customWidth="1"/>
    <col min="264" max="507" width="9.140625" style="658"/>
    <col min="508" max="508" width="4.42578125" style="658" customWidth="1"/>
    <col min="509" max="509" width="20.85546875" style="658" customWidth="1"/>
    <col min="510" max="511" width="12" style="658" customWidth="1"/>
    <col min="512" max="512" width="14.5703125" style="658" customWidth="1"/>
    <col min="513" max="513" width="12.42578125" style="658" customWidth="1"/>
    <col min="514" max="514" width="19.7109375" style="658" customWidth="1"/>
    <col min="515" max="515" width="9.140625" style="658"/>
    <col min="516" max="516" width="16.85546875" style="658" customWidth="1"/>
    <col min="517" max="517" width="12.5703125" style="658" customWidth="1"/>
    <col min="518" max="518" width="11.7109375" style="658" customWidth="1"/>
    <col min="519" max="519" width="12.28515625" style="658" customWidth="1"/>
    <col min="520" max="763" width="9.140625" style="658"/>
    <col min="764" max="764" width="4.42578125" style="658" customWidth="1"/>
    <col min="765" max="765" width="20.85546875" style="658" customWidth="1"/>
    <col min="766" max="767" width="12" style="658" customWidth="1"/>
    <col min="768" max="768" width="14.5703125" style="658" customWidth="1"/>
    <col min="769" max="769" width="12.42578125" style="658" customWidth="1"/>
    <col min="770" max="770" width="19.7109375" style="658" customWidth="1"/>
    <col min="771" max="771" width="9.140625" style="658"/>
    <col min="772" max="772" width="16.85546875" style="658" customWidth="1"/>
    <col min="773" max="773" width="12.5703125" style="658" customWidth="1"/>
    <col min="774" max="774" width="11.7109375" style="658" customWidth="1"/>
    <col min="775" max="775" width="12.28515625" style="658" customWidth="1"/>
    <col min="776" max="1019" width="9.140625" style="658"/>
    <col min="1020" max="1020" width="4.42578125" style="658" customWidth="1"/>
    <col min="1021" max="1021" width="20.85546875" style="658" customWidth="1"/>
    <col min="1022" max="1023" width="12" style="658" customWidth="1"/>
    <col min="1024" max="1024" width="14.5703125" style="658" customWidth="1"/>
    <col min="1025" max="1025" width="12.42578125" style="658" customWidth="1"/>
    <col min="1026" max="1026" width="19.7109375" style="658" customWidth="1"/>
    <col min="1027" max="1027" width="9.140625" style="658"/>
    <col min="1028" max="1028" width="16.85546875" style="658" customWidth="1"/>
    <col min="1029" max="1029" width="12.5703125" style="658" customWidth="1"/>
    <col min="1030" max="1030" width="11.7109375" style="658" customWidth="1"/>
    <col min="1031" max="1031" width="12.28515625" style="658" customWidth="1"/>
    <col min="1032" max="1275" width="9.140625" style="658"/>
    <col min="1276" max="1276" width="4.42578125" style="658" customWidth="1"/>
    <col min="1277" max="1277" width="20.85546875" style="658" customWidth="1"/>
    <col min="1278" max="1279" width="12" style="658" customWidth="1"/>
    <col min="1280" max="1280" width="14.5703125" style="658" customWidth="1"/>
    <col min="1281" max="1281" width="12.42578125" style="658" customWidth="1"/>
    <col min="1282" max="1282" width="19.7109375" style="658" customWidth="1"/>
    <col min="1283" max="1283" width="9.140625" style="658"/>
    <col min="1284" max="1284" width="16.85546875" style="658" customWidth="1"/>
    <col min="1285" max="1285" width="12.5703125" style="658" customWidth="1"/>
    <col min="1286" max="1286" width="11.7109375" style="658" customWidth="1"/>
    <col min="1287" max="1287" width="12.28515625" style="658" customWidth="1"/>
    <col min="1288" max="1531" width="9.140625" style="658"/>
    <col min="1532" max="1532" width="4.42578125" style="658" customWidth="1"/>
    <col min="1533" max="1533" width="20.85546875" style="658" customWidth="1"/>
    <col min="1534" max="1535" width="12" style="658" customWidth="1"/>
    <col min="1536" max="1536" width="14.5703125" style="658" customWidth="1"/>
    <col min="1537" max="1537" width="12.42578125" style="658" customWidth="1"/>
    <col min="1538" max="1538" width="19.7109375" style="658" customWidth="1"/>
    <col min="1539" max="1539" width="9.140625" style="658"/>
    <col min="1540" max="1540" width="16.85546875" style="658" customWidth="1"/>
    <col min="1541" max="1541" width="12.5703125" style="658" customWidth="1"/>
    <col min="1542" max="1542" width="11.7109375" style="658" customWidth="1"/>
    <col min="1543" max="1543" width="12.28515625" style="658" customWidth="1"/>
    <col min="1544" max="1787" width="9.140625" style="658"/>
    <col min="1788" max="1788" width="4.42578125" style="658" customWidth="1"/>
    <col min="1789" max="1789" width="20.85546875" style="658" customWidth="1"/>
    <col min="1790" max="1791" width="12" style="658" customWidth="1"/>
    <col min="1792" max="1792" width="14.5703125" style="658" customWidth="1"/>
    <col min="1793" max="1793" width="12.42578125" style="658" customWidth="1"/>
    <col min="1794" max="1794" width="19.7109375" style="658" customWidth="1"/>
    <col min="1795" max="1795" width="9.140625" style="658"/>
    <col min="1796" max="1796" width="16.85546875" style="658" customWidth="1"/>
    <col min="1797" max="1797" width="12.5703125" style="658" customWidth="1"/>
    <col min="1798" max="1798" width="11.7109375" style="658" customWidth="1"/>
    <col min="1799" max="1799" width="12.28515625" style="658" customWidth="1"/>
    <col min="1800" max="2043" width="9.140625" style="658"/>
    <col min="2044" max="2044" width="4.42578125" style="658" customWidth="1"/>
    <col min="2045" max="2045" width="20.85546875" style="658" customWidth="1"/>
    <col min="2046" max="2047" width="12" style="658" customWidth="1"/>
    <col min="2048" max="2048" width="14.5703125" style="658" customWidth="1"/>
    <col min="2049" max="2049" width="12.42578125" style="658" customWidth="1"/>
    <col min="2050" max="2050" width="19.7109375" style="658" customWidth="1"/>
    <col min="2051" max="2051" width="9.140625" style="658"/>
    <col min="2052" max="2052" width="16.85546875" style="658" customWidth="1"/>
    <col min="2053" max="2053" width="12.5703125" style="658" customWidth="1"/>
    <col min="2054" max="2054" width="11.7109375" style="658" customWidth="1"/>
    <col min="2055" max="2055" width="12.28515625" style="658" customWidth="1"/>
    <col min="2056" max="2299" width="9.140625" style="658"/>
    <col min="2300" max="2300" width="4.42578125" style="658" customWidth="1"/>
    <col min="2301" max="2301" width="20.85546875" style="658" customWidth="1"/>
    <col min="2302" max="2303" width="12" style="658" customWidth="1"/>
    <col min="2304" max="2304" width="14.5703125" style="658" customWidth="1"/>
    <col min="2305" max="2305" width="12.42578125" style="658" customWidth="1"/>
    <col min="2306" max="2306" width="19.7109375" style="658" customWidth="1"/>
    <col min="2307" max="2307" width="9.140625" style="658"/>
    <col min="2308" max="2308" width="16.85546875" style="658" customWidth="1"/>
    <col min="2309" max="2309" width="12.5703125" style="658" customWidth="1"/>
    <col min="2310" max="2310" width="11.7109375" style="658" customWidth="1"/>
    <col min="2311" max="2311" width="12.28515625" style="658" customWidth="1"/>
    <col min="2312" max="2555" width="9.140625" style="658"/>
    <col min="2556" max="2556" width="4.42578125" style="658" customWidth="1"/>
    <col min="2557" max="2557" width="20.85546875" style="658" customWidth="1"/>
    <col min="2558" max="2559" width="12" style="658" customWidth="1"/>
    <col min="2560" max="2560" width="14.5703125" style="658" customWidth="1"/>
    <col min="2561" max="2561" width="12.42578125" style="658" customWidth="1"/>
    <col min="2562" max="2562" width="19.7109375" style="658" customWidth="1"/>
    <col min="2563" max="2563" width="9.140625" style="658"/>
    <col min="2564" max="2564" width="16.85546875" style="658" customWidth="1"/>
    <col min="2565" max="2565" width="12.5703125" style="658" customWidth="1"/>
    <col min="2566" max="2566" width="11.7109375" style="658" customWidth="1"/>
    <col min="2567" max="2567" width="12.28515625" style="658" customWidth="1"/>
    <col min="2568" max="2811" width="9.140625" style="658"/>
    <col min="2812" max="2812" width="4.42578125" style="658" customWidth="1"/>
    <col min="2813" max="2813" width="20.85546875" style="658" customWidth="1"/>
    <col min="2814" max="2815" width="12" style="658" customWidth="1"/>
    <col min="2816" max="2816" width="14.5703125" style="658" customWidth="1"/>
    <col min="2817" max="2817" width="12.42578125" style="658" customWidth="1"/>
    <col min="2818" max="2818" width="19.7109375" style="658" customWidth="1"/>
    <col min="2819" max="2819" width="9.140625" style="658"/>
    <col min="2820" max="2820" width="16.85546875" style="658" customWidth="1"/>
    <col min="2821" max="2821" width="12.5703125" style="658" customWidth="1"/>
    <col min="2822" max="2822" width="11.7109375" style="658" customWidth="1"/>
    <col min="2823" max="2823" width="12.28515625" style="658" customWidth="1"/>
    <col min="2824" max="3067" width="9.140625" style="658"/>
    <col min="3068" max="3068" width="4.42578125" style="658" customWidth="1"/>
    <col min="3069" max="3069" width="20.85546875" style="658" customWidth="1"/>
    <col min="3070" max="3071" width="12" style="658" customWidth="1"/>
    <col min="3072" max="3072" width="14.5703125" style="658" customWidth="1"/>
    <col min="3073" max="3073" width="12.42578125" style="658" customWidth="1"/>
    <col min="3074" max="3074" width="19.7109375" style="658" customWidth="1"/>
    <col min="3075" max="3075" width="9.140625" style="658"/>
    <col min="3076" max="3076" width="16.85546875" style="658" customWidth="1"/>
    <col min="3077" max="3077" width="12.5703125" style="658" customWidth="1"/>
    <col min="3078" max="3078" width="11.7109375" style="658" customWidth="1"/>
    <col min="3079" max="3079" width="12.28515625" style="658" customWidth="1"/>
    <col min="3080" max="3323" width="9.140625" style="658"/>
    <col min="3324" max="3324" width="4.42578125" style="658" customWidth="1"/>
    <col min="3325" max="3325" width="20.85546875" style="658" customWidth="1"/>
    <col min="3326" max="3327" width="12" style="658" customWidth="1"/>
    <col min="3328" max="3328" width="14.5703125" style="658" customWidth="1"/>
    <col min="3329" max="3329" width="12.42578125" style="658" customWidth="1"/>
    <col min="3330" max="3330" width="19.7109375" style="658" customWidth="1"/>
    <col min="3331" max="3331" width="9.140625" style="658"/>
    <col min="3332" max="3332" width="16.85546875" style="658" customWidth="1"/>
    <col min="3333" max="3333" width="12.5703125" style="658" customWidth="1"/>
    <col min="3334" max="3334" width="11.7109375" style="658" customWidth="1"/>
    <col min="3335" max="3335" width="12.28515625" style="658" customWidth="1"/>
    <col min="3336" max="3579" width="9.140625" style="658"/>
    <col min="3580" max="3580" width="4.42578125" style="658" customWidth="1"/>
    <col min="3581" max="3581" width="20.85546875" style="658" customWidth="1"/>
    <col min="3582" max="3583" width="12" style="658" customWidth="1"/>
    <col min="3584" max="3584" width="14.5703125" style="658" customWidth="1"/>
    <col min="3585" max="3585" width="12.42578125" style="658" customWidth="1"/>
    <col min="3586" max="3586" width="19.7109375" style="658" customWidth="1"/>
    <col min="3587" max="3587" width="9.140625" style="658"/>
    <col min="3588" max="3588" width="16.85546875" style="658" customWidth="1"/>
    <col min="3589" max="3589" width="12.5703125" style="658" customWidth="1"/>
    <col min="3590" max="3590" width="11.7109375" style="658" customWidth="1"/>
    <col min="3591" max="3591" width="12.28515625" style="658" customWidth="1"/>
    <col min="3592" max="3835" width="9.140625" style="658"/>
    <col min="3836" max="3836" width="4.42578125" style="658" customWidth="1"/>
    <col min="3837" max="3837" width="20.85546875" style="658" customWidth="1"/>
    <col min="3838" max="3839" width="12" style="658" customWidth="1"/>
    <col min="3840" max="3840" width="14.5703125" style="658" customWidth="1"/>
    <col min="3841" max="3841" width="12.42578125" style="658" customWidth="1"/>
    <col min="3842" max="3842" width="19.7109375" style="658" customWidth="1"/>
    <col min="3843" max="3843" width="9.140625" style="658"/>
    <col min="3844" max="3844" width="16.85546875" style="658" customWidth="1"/>
    <col min="3845" max="3845" width="12.5703125" style="658" customWidth="1"/>
    <col min="3846" max="3846" width="11.7109375" style="658" customWidth="1"/>
    <col min="3847" max="3847" width="12.28515625" style="658" customWidth="1"/>
    <col min="3848" max="4091" width="9.140625" style="658"/>
    <col min="4092" max="4092" width="4.42578125" style="658" customWidth="1"/>
    <col min="4093" max="4093" width="20.85546875" style="658" customWidth="1"/>
    <col min="4094" max="4095" width="12" style="658" customWidth="1"/>
    <col min="4096" max="4096" width="14.5703125" style="658" customWidth="1"/>
    <col min="4097" max="4097" width="12.42578125" style="658" customWidth="1"/>
    <col min="4098" max="4098" width="19.7109375" style="658" customWidth="1"/>
    <col min="4099" max="4099" width="9.140625" style="658"/>
    <col min="4100" max="4100" width="16.85546875" style="658" customWidth="1"/>
    <col min="4101" max="4101" width="12.5703125" style="658" customWidth="1"/>
    <col min="4102" max="4102" width="11.7109375" style="658" customWidth="1"/>
    <col min="4103" max="4103" width="12.28515625" style="658" customWidth="1"/>
    <col min="4104" max="4347" width="9.140625" style="658"/>
    <col min="4348" max="4348" width="4.42578125" style="658" customWidth="1"/>
    <col min="4349" max="4349" width="20.85546875" style="658" customWidth="1"/>
    <col min="4350" max="4351" width="12" style="658" customWidth="1"/>
    <col min="4352" max="4352" width="14.5703125" style="658" customWidth="1"/>
    <col min="4353" max="4353" width="12.42578125" style="658" customWidth="1"/>
    <col min="4354" max="4354" width="19.7109375" style="658" customWidth="1"/>
    <col min="4355" max="4355" width="9.140625" style="658"/>
    <col min="4356" max="4356" width="16.85546875" style="658" customWidth="1"/>
    <col min="4357" max="4357" width="12.5703125" style="658" customWidth="1"/>
    <col min="4358" max="4358" width="11.7109375" style="658" customWidth="1"/>
    <col min="4359" max="4359" width="12.28515625" style="658" customWidth="1"/>
    <col min="4360" max="4603" width="9.140625" style="658"/>
    <col min="4604" max="4604" width="4.42578125" style="658" customWidth="1"/>
    <col min="4605" max="4605" width="20.85546875" style="658" customWidth="1"/>
    <col min="4606" max="4607" width="12" style="658" customWidth="1"/>
    <col min="4608" max="4608" width="14.5703125" style="658" customWidth="1"/>
    <col min="4609" max="4609" width="12.42578125" style="658" customWidth="1"/>
    <col min="4610" max="4610" width="19.7109375" style="658" customWidth="1"/>
    <col min="4611" max="4611" width="9.140625" style="658"/>
    <col min="4612" max="4612" width="16.85546875" style="658" customWidth="1"/>
    <col min="4613" max="4613" width="12.5703125" style="658" customWidth="1"/>
    <col min="4614" max="4614" width="11.7109375" style="658" customWidth="1"/>
    <col min="4615" max="4615" width="12.28515625" style="658" customWidth="1"/>
    <col min="4616" max="4859" width="9.140625" style="658"/>
    <col min="4860" max="4860" width="4.42578125" style="658" customWidth="1"/>
    <col min="4861" max="4861" width="20.85546875" style="658" customWidth="1"/>
    <col min="4862" max="4863" width="12" style="658" customWidth="1"/>
    <col min="4864" max="4864" width="14.5703125" style="658" customWidth="1"/>
    <col min="4865" max="4865" width="12.42578125" style="658" customWidth="1"/>
    <col min="4866" max="4866" width="19.7109375" style="658" customWidth="1"/>
    <col min="4867" max="4867" width="9.140625" style="658"/>
    <col min="4868" max="4868" width="16.85546875" style="658" customWidth="1"/>
    <col min="4869" max="4869" width="12.5703125" style="658" customWidth="1"/>
    <col min="4870" max="4870" width="11.7109375" style="658" customWidth="1"/>
    <col min="4871" max="4871" width="12.28515625" style="658" customWidth="1"/>
    <col min="4872" max="5115" width="9.140625" style="658"/>
    <col min="5116" max="5116" width="4.42578125" style="658" customWidth="1"/>
    <col min="5117" max="5117" width="20.85546875" style="658" customWidth="1"/>
    <col min="5118" max="5119" width="12" style="658" customWidth="1"/>
    <col min="5120" max="5120" width="14.5703125" style="658" customWidth="1"/>
    <col min="5121" max="5121" width="12.42578125" style="658" customWidth="1"/>
    <col min="5122" max="5122" width="19.7109375" style="658" customWidth="1"/>
    <col min="5123" max="5123" width="9.140625" style="658"/>
    <col min="5124" max="5124" width="16.85546875" style="658" customWidth="1"/>
    <col min="5125" max="5125" width="12.5703125" style="658" customWidth="1"/>
    <col min="5126" max="5126" width="11.7109375" style="658" customWidth="1"/>
    <col min="5127" max="5127" width="12.28515625" style="658" customWidth="1"/>
    <col min="5128" max="5371" width="9.140625" style="658"/>
    <col min="5372" max="5372" width="4.42578125" style="658" customWidth="1"/>
    <col min="5373" max="5373" width="20.85546875" style="658" customWidth="1"/>
    <col min="5374" max="5375" width="12" style="658" customWidth="1"/>
    <col min="5376" max="5376" width="14.5703125" style="658" customWidth="1"/>
    <col min="5377" max="5377" width="12.42578125" style="658" customWidth="1"/>
    <col min="5378" max="5378" width="19.7109375" style="658" customWidth="1"/>
    <col min="5379" max="5379" width="9.140625" style="658"/>
    <col min="5380" max="5380" width="16.85546875" style="658" customWidth="1"/>
    <col min="5381" max="5381" width="12.5703125" style="658" customWidth="1"/>
    <col min="5382" max="5382" width="11.7109375" style="658" customWidth="1"/>
    <col min="5383" max="5383" width="12.28515625" style="658" customWidth="1"/>
    <col min="5384" max="5627" width="9.140625" style="658"/>
    <col min="5628" max="5628" width="4.42578125" style="658" customWidth="1"/>
    <col min="5629" max="5629" width="20.85546875" style="658" customWidth="1"/>
    <col min="5630" max="5631" width="12" style="658" customWidth="1"/>
    <col min="5632" max="5632" width="14.5703125" style="658" customWidth="1"/>
    <col min="5633" max="5633" width="12.42578125" style="658" customWidth="1"/>
    <col min="5634" max="5634" width="19.7109375" style="658" customWidth="1"/>
    <col min="5635" max="5635" width="9.140625" style="658"/>
    <col min="5636" max="5636" width="16.85546875" style="658" customWidth="1"/>
    <col min="5637" max="5637" width="12.5703125" style="658" customWidth="1"/>
    <col min="5638" max="5638" width="11.7109375" style="658" customWidth="1"/>
    <col min="5639" max="5639" width="12.28515625" style="658" customWidth="1"/>
    <col min="5640" max="5883" width="9.140625" style="658"/>
    <col min="5884" max="5884" width="4.42578125" style="658" customWidth="1"/>
    <col min="5885" max="5885" width="20.85546875" style="658" customWidth="1"/>
    <col min="5886" max="5887" width="12" style="658" customWidth="1"/>
    <col min="5888" max="5888" width="14.5703125" style="658" customWidth="1"/>
    <col min="5889" max="5889" width="12.42578125" style="658" customWidth="1"/>
    <col min="5890" max="5890" width="19.7109375" style="658" customWidth="1"/>
    <col min="5891" max="5891" width="9.140625" style="658"/>
    <col min="5892" max="5892" width="16.85546875" style="658" customWidth="1"/>
    <col min="5893" max="5893" width="12.5703125" style="658" customWidth="1"/>
    <col min="5894" max="5894" width="11.7109375" style="658" customWidth="1"/>
    <col min="5895" max="5895" width="12.28515625" style="658" customWidth="1"/>
    <col min="5896" max="6139" width="9.140625" style="658"/>
    <col min="6140" max="6140" width="4.42578125" style="658" customWidth="1"/>
    <col min="6141" max="6141" width="20.85546875" style="658" customWidth="1"/>
    <col min="6142" max="6143" width="12" style="658" customWidth="1"/>
    <col min="6144" max="6144" width="14.5703125" style="658" customWidth="1"/>
    <col min="6145" max="6145" width="12.42578125" style="658" customWidth="1"/>
    <col min="6146" max="6146" width="19.7109375" style="658" customWidth="1"/>
    <col min="6147" max="6147" width="9.140625" style="658"/>
    <col min="6148" max="6148" width="16.85546875" style="658" customWidth="1"/>
    <col min="6149" max="6149" width="12.5703125" style="658" customWidth="1"/>
    <col min="6150" max="6150" width="11.7109375" style="658" customWidth="1"/>
    <col min="6151" max="6151" width="12.28515625" style="658" customWidth="1"/>
    <col min="6152" max="6395" width="9.140625" style="658"/>
    <col min="6396" max="6396" width="4.42578125" style="658" customWidth="1"/>
    <col min="6397" max="6397" width="20.85546875" style="658" customWidth="1"/>
    <col min="6398" max="6399" width="12" style="658" customWidth="1"/>
    <col min="6400" max="6400" width="14.5703125" style="658" customWidth="1"/>
    <col min="6401" max="6401" width="12.42578125" style="658" customWidth="1"/>
    <col min="6402" max="6402" width="19.7109375" style="658" customWidth="1"/>
    <col min="6403" max="6403" width="9.140625" style="658"/>
    <col min="6404" max="6404" width="16.85546875" style="658" customWidth="1"/>
    <col min="6405" max="6405" width="12.5703125" style="658" customWidth="1"/>
    <col min="6406" max="6406" width="11.7109375" style="658" customWidth="1"/>
    <col min="6407" max="6407" width="12.28515625" style="658" customWidth="1"/>
    <col min="6408" max="6651" width="9.140625" style="658"/>
    <col min="6652" max="6652" width="4.42578125" style="658" customWidth="1"/>
    <col min="6653" max="6653" width="20.85546875" style="658" customWidth="1"/>
    <col min="6654" max="6655" width="12" style="658" customWidth="1"/>
    <col min="6656" max="6656" width="14.5703125" style="658" customWidth="1"/>
    <col min="6657" max="6657" width="12.42578125" style="658" customWidth="1"/>
    <col min="6658" max="6658" width="19.7109375" style="658" customWidth="1"/>
    <col min="6659" max="6659" width="9.140625" style="658"/>
    <col min="6660" max="6660" width="16.85546875" style="658" customWidth="1"/>
    <col min="6661" max="6661" width="12.5703125" style="658" customWidth="1"/>
    <col min="6662" max="6662" width="11.7109375" style="658" customWidth="1"/>
    <col min="6663" max="6663" width="12.28515625" style="658" customWidth="1"/>
    <col min="6664" max="6907" width="9.140625" style="658"/>
    <col min="6908" max="6908" width="4.42578125" style="658" customWidth="1"/>
    <col min="6909" max="6909" width="20.85546875" style="658" customWidth="1"/>
    <col min="6910" max="6911" width="12" style="658" customWidth="1"/>
    <col min="6912" max="6912" width="14.5703125" style="658" customWidth="1"/>
    <col min="6913" max="6913" width="12.42578125" style="658" customWidth="1"/>
    <col min="6914" max="6914" width="19.7109375" style="658" customWidth="1"/>
    <col min="6915" max="6915" width="9.140625" style="658"/>
    <col min="6916" max="6916" width="16.85546875" style="658" customWidth="1"/>
    <col min="6917" max="6917" width="12.5703125" style="658" customWidth="1"/>
    <col min="6918" max="6918" width="11.7109375" style="658" customWidth="1"/>
    <col min="6919" max="6919" width="12.28515625" style="658" customWidth="1"/>
    <col min="6920" max="7163" width="9.140625" style="658"/>
    <col min="7164" max="7164" width="4.42578125" style="658" customWidth="1"/>
    <col min="7165" max="7165" width="20.85546875" style="658" customWidth="1"/>
    <col min="7166" max="7167" width="12" style="658" customWidth="1"/>
    <col min="7168" max="7168" width="14.5703125" style="658" customWidth="1"/>
    <col min="7169" max="7169" width="12.42578125" style="658" customWidth="1"/>
    <col min="7170" max="7170" width="19.7109375" style="658" customWidth="1"/>
    <col min="7171" max="7171" width="9.140625" style="658"/>
    <col min="7172" max="7172" width="16.85546875" style="658" customWidth="1"/>
    <col min="7173" max="7173" width="12.5703125" style="658" customWidth="1"/>
    <col min="7174" max="7174" width="11.7109375" style="658" customWidth="1"/>
    <col min="7175" max="7175" width="12.28515625" style="658" customWidth="1"/>
    <col min="7176" max="7419" width="9.140625" style="658"/>
    <col min="7420" max="7420" width="4.42578125" style="658" customWidth="1"/>
    <col min="7421" max="7421" width="20.85546875" style="658" customWidth="1"/>
    <col min="7422" max="7423" width="12" style="658" customWidth="1"/>
    <col min="7424" max="7424" width="14.5703125" style="658" customWidth="1"/>
    <col min="7425" max="7425" width="12.42578125" style="658" customWidth="1"/>
    <col min="7426" max="7426" width="19.7109375" style="658" customWidth="1"/>
    <col min="7427" max="7427" width="9.140625" style="658"/>
    <col min="7428" max="7428" width="16.85546875" style="658" customWidth="1"/>
    <col min="7429" max="7429" width="12.5703125" style="658" customWidth="1"/>
    <col min="7430" max="7430" width="11.7109375" style="658" customWidth="1"/>
    <col min="7431" max="7431" width="12.28515625" style="658" customWidth="1"/>
    <col min="7432" max="7675" width="9.140625" style="658"/>
    <col min="7676" max="7676" width="4.42578125" style="658" customWidth="1"/>
    <col min="7677" max="7677" width="20.85546875" style="658" customWidth="1"/>
    <col min="7678" max="7679" width="12" style="658" customWidth="1"/>
    <col min="7680" max="7680" width="14.5703125" style="658" customWidth="1"/>
    <col min="7681" max="7681" width="12.42578125" style="658" customWidth="1"/>
    <col min="7682" max="7682" width="19.7109375" style="658" customWidth="1"/>
    <col min="7683" max="7683" width="9.140625" style="658"/>
    <col min="7684" max="7684" width="16.85546875" style="658" customWidth="1"/>
    <col min="7685" max="7685" width="12.5703125" style="658" customWidth="1"/>
    <col min="7686" max="7686" width="11.7109375" style="658" customWidth="1"/>
    <col min="7687" max="7687" width="12.28515625" style="658" customWidth="1"/>
    <col min="7688" max="7931" width="9.140625" style="658"/>
    <col min="7932" max="7932" width="4.42578125" style="658" customWidth="1"/>
    <col min="7933" max="7933" width="20.85546875" style="658" customWidth="1"/>
    <col min="7934" max="7935" width="12" style="658" customWidth="1"/>
    <col min="7936" max="7936" width="14.5703125" style="658" customWidth="1"/>
    <col min="7937" max="7937" width="12.42578125" style="658" customWidth="1"/>
    <col min="7938" max="7938" width="19.7109375" style="658" customWidth="1"/>
    <col min="7939" max="7939" width="9.140625" style="658"/>
    <col min="7940" max="7940" width="16.85546875" style="658" customWidth="1"/>
    <col min="7941" max="7941" width="12.5703125" style="658" customWidth="1"/>
    <col min="7942" max="7942" width="11.7109375" style="658" customWidth="1"/>
    <col min="7943" max="7943" width="12.28515625" style="658" customWidth="1"/>
    <col min="7944" max="8187" width="9.140625" style="658"/>
    <col min="8188" max="8188" width="4.42578125" style="658" customWidth="1"/>
    <col min="8189" max="8189" width="20.85546875" style="658" customWidth="1"/>
    <col min="8190" max="8191" width="12" style="658" customWidth="1"/>
    <col min="8192" max="8192" width="14.5703125" style="658" customWidth="1"/>
    <col min="8193" max="8193" width="12.42578125" style="658" customWidth="1"/>
    <col min="8194" max="8194" width="19.7109375" style="658" customWidth="1"/>
    <col min="8195" max="8195" width="9.140625" style="658"/>
    <col min="8196" max="8196" width="16.85546875" style="658" customWidth="1"/>
    <col min="8197" max="8197" width="12.5703125" style="658" customWidth="1"/>
    <col min="8198" max="8198" width="11.7109375" style="658" customWidth="1"/>
    <col min="8199" max="8199" width="12.28515625" style="658" customWidth="1"/>
    <col min="8200" max="8443" width="9.140625" style="658"/>
    <col min="8444" max="8444" width="4.42578125" style="658" customWidth="1"/>
    <col min="8445" max="8445" width="20.85546875" style="658" customWidth="1"/>
    <col min="8446" max="8447" width="12" style="658" customWidth="1"/>
    <col min="8448" max="8448" width="14.5703125" style="658" customWidth="1"/>
    <col min="8449" max="8449" width="12.42578125" style="658" customWidth="1"/>
    <col min="8450" max="8450" width="19.7109375" style="658" customWidth="1"/>
    <col min="8451" max="8451" width="9.140625" style="658"/>
    <col min="8452" max="8452" width="16.85546875" style="658" customWidth="1"/>
    <col min="8453" max="8453" width="12.5703125" style="658" customWidth="1"/>
    <col min="8454" max="8454" width="11.7109375" style="658" customWidth="1"/>
    <col min="8455" max="8455" width="12.28515625" style="658" customWidth="1"/>
    <col min="8456" max="8699" width="9.140625" style="658"/>
    <col min="8700" max="8700" width="4.42578125" style="658" customWidth="1"/>
    <col min="8701" max="8701" width="20.85546875" style="658" customWidth="1"/>
    <col min="8702" max="8703" width="12" style="658" customWidth="1"/>
    <col min="8704" max="8704" width="14.5703125" style="658" customWidth="1"/>
    <col min="8705" max="8705" width="12.42578125" style="658" customWidth="1"/>
    <col min="8706" max="8706" width="19.7109375" style="658" customWidth="1"/>
    <col min="8707" max="8707" width="9.140625" style="658"/>
    <col min="8708" max="8708" width="16.85546875" style="658" customWidth="1"/>
    <col min="8709" max="8709" width="12.5703125" style="658" customWidth="1"/>
    <col min="8710" max="8710" width="11.7109375" style="658" customWidth="1"/>
    <col min="8711" max="8711" width="12.28515625" style="658" customWidth="1"/>
    <col min="8712" max="8955" width="9.140625" style="658"/>
    <col min="8956" max="8956" width="4.42578125" style="658" customWidth="1"/>
    <col min="8957" max="8957" width="20.85546875" style="658" customWidth="1"/>
    <col min="8958" max="8959" width="12" style="658" customWidth="1"/>
    <col min="8960" max="8960" width="14.5703125" style="658" customWidth="1"/>
    <col min="8961" max="8961" width="12.42578125" style="658" customWidth="1"/>
    <col min="8962" max="8962" width="19.7109375" style="658" customWidth="1"/>
    <col min="8963" max="8963" width="9.140625" style="658"/>
    <col min="8964" max="8964" width="16.85546875" style="658" customWidth="1"/>
    <col min="8965" max="8965" width="12.5703125" style="658" customWidth="1"/>
    <col min="8966" max="8966" width="11.7109375" style="658" customWidth="1"/>
    <col min="8967" max="8967" width="12.28515625" style="658" customWidth="1"/>
    <col min="8968" max="9211" width="9.140625" style="658"/>
    <col min="9212" max="9212" width="4.42578125" style="658" customWidth="1"/>
    <col min="9213" max="9213" width="20.85546875" style="658" customWidth="1"/>
    <col min="9214" max="9215" width="12" style="658" customWidth="1"/>
    <col min="9216" max="9216" width="14.5703125" style="658" customWidth="1"/>
    <col min="9217" max="9217" width="12.42578125" style="658" customWidth="1"/>
    <col min="9218" max="9218" width="19.7109375" style="658" customWidth="1"/>
    <col min="9219" max="9219" width="9.140625" style="658"/>
    <col min="9220" max="9220" width="16.85546875" style="658" customWidth="1"/>
    <col min="9221" max="9221" width="12.5703125" style="658" customWidth="1"/>
    <col min="9222" max="9222" width="11.7109375" style="658" customWidth="1"/>
    <col min="9223" max="9223" width="12.28515625" style="658" customWidth="1"/>
    <col min="9224" max="9467" width="9.140625" style="658"/>
    <col min="9468" max="9468" width="4.42578125" style="658" customWidth="1"/>
    <col min="9469" max="9469" width="20.85546875" style="658" customWidth="1"/>
    <col min="9470" max="9471" width="12" style="658" customWidth="1"/>
    <col min="9472" max="9472" width="14.5703125" style="658" customWidth="1"/>
    <col min="9473" max="9473" width="12.42578125" style="658" customWidth="1"/>
    <col min="9474" max="9474" width="19.7109375" style="658" customWidth="1"/>
    <col min="9475" max="9475" width="9.140625" style="658"/>
    <col min="9476" max="9476" width="16.85546875" style="658" customWidth="1"/>
    <col min="9477" max="9477" width="12.5703125" style="658" customWidth="1"/>
    <col min="9478" max="9478" width="11.7109375" style="658" customWidth="1"/>
    <col min="9479" max="9479" width="12.28515625" style="658" customWidth="1"/>
    <col min="9480" max="9723" width="9.140625" style="658"/>
    <col min="9724" max="9724" width="4.42578125" style="658" customWidth="1"/>
    <col min="9725" max="9725" width="20.85546875" style="658" customWidth="1"/>
    <col min="9726" max="9727" width="12" style="658" customWidth="1"/>
    <col min="9728" max="9728" width="14.5703125" style="658" customWidth="1"/>
    <col min="9729" max="9729" width="12.42578125" style="658" customWidth="1"/>
    <col min="9730" max="9730" width="19.7109375" style="658" customWidth="1"/>
    <col min="9731" max="9731" width="9.140625" style="658"/>
    <col min="9732" max="9732" width="16.85546875" style="658" customWidth="1"/>
    <col min="9733" max="9733" width="12.5703125" style="658" customWidth="1"/>
    <col min="9734" max="9734" width="11.7109375" style="658" customWidth="1"/>
    <col min="9735" max="9735" width="12.28515625" style="658" customWidth="1"/>
    <col min="9736" max="9979" width="9.140625" style="658"/>
    <col min="9980" max="9980" width="4.42578125" style="658" customWidth="1"/>
    <col min="9981" max="9981" width="20.85546875" style="658" customWidth="1"/>
    <col min="9982" max="9983" width="12" style="658" customWidth="1"/>
    <col min="9984" max="9984" width="14.5703125" style="658" customWidth="1"/>
    <col min="9985" max="9985" width="12.42578125" style="658" customWidth="1"/>
    <col min="9986" max="9986" width="19.7109375" style="658" customWidth="1"/>
    <col min="9987" max="9987" width="9.140625" style="658"/>
    <col min="9988" max="9988" width="16.85546875" style="658" customWidth="1"/>
    <col min="9989" max="9989" width="12.5703125" style="658" customWidth="1"/>
    <col min="9990" max="9990" width="11.7109375" style="658" customWidth="1"/>
    <col min="9991" max="9991" width="12.28515625" style="658" customWidth="1"/>
    <col min="9992" max="10235" width="9.140625" style="658"/>
    <col min="10236" max="10236" width="4.42578125" style="658" customWidth="1"/>
    <col min="10237" max="10237" width="20.85546875" style="658" customWidth="1"/>
    <col min="10238" max="10239" width="12" style="658" customWidth="1"/>
    <col min="10240" max="10240" width="14.5703125" style="658" customWidth="1"/>
    <col min="10241" max="10241" width="12.42578125" style="658" customWidth="1"/>
    <col min="10242" max="10242" width="19.7109375" style="658" customWidth="1"/>
    <col min="10243" max="10243" width="9.140625" style="658"/>
    <col min="10244" max="10244" width="16.85546875" style="658" customWidth="1"/>
    <col min="10245" max="10245" width="12.5703125" style="658" customWidth="1"/>
    <col min="10246" max="10246" width="11.7109375" style="658" customWidth="1"/>
    <col min="10247" max="10247" width="12.28515625" style="658" customWidth="1"/>
    <col min="10248" max="10491" width="9.140625" style="658"/>
    <col min="10492" max="10492" width="4.42578125" style="658" customWidth="1"/>
    <col min="10493" max="10493" width="20.85546875" style="658" customWidth="1"/>
    <col min="10494" max="10495" width="12" style="658" customWidth="1"/>
    <col min="10496" max="10496" width="14.5703125" style="658" customWidth="1"/>
    <col min="10497" max="10497" width="12.42578125" style="658" customWidth="1"/>
    <col min="10498" max="10498" width="19.7109375" style="658" customWidth="1"/>
    <col min="10499" max="10499" width="9.140625" style="658"/>
    <col min="10500" max="10500" width="16.85546875" style="658" customWidth="1"/>
    <col min="10501" max="10501" width="12.5703125" style="658" customWidth="1"/>
    <col min="10502" max="10502" width="11.7109375" style="658" customWidth="1"/>
    <col min="10503" max="10503" width="12.28515625" style="658" customWidth="1"/>
    <col min="10504" max="10747" width="9.140625" style="658"/>
    <col min="10748" max="10748" width="4.42578125" style="658" customWidth="1"/>
    <col min="10749" max="10749" width="20.85546875" style="658" customWidth="1"/>
    <col min="10750" max="10751" width="12" style="658" customWidth="1"/>
    <col min="10752" max="10752" width="14.5703125" style="658" customWidth="1"/>
    <col min="10753" max="10753" width="12.42578125" style="658" customWidth="1"/>
    <col min="10754" max="10754" width="19.7109375" style="658" customWidth="1"/>
    <col min="10755" max="10755" width="9.140625" style="658"/>
    <col min="10756" max="10756" width="16.85546875" style="658" customWidth="1"/>
    <col min="10757" max="10757" width="12.5703125" style="658" customWidth="1"/>
    <col min="10758" max="10758" width="11.7109375" style="658" customWidth="1"/>
    <col min="10759" max="10759" width="12.28515625" style="658" customWidth="1"/>
    <col min="10760" max="11003" width="9.140625" style="658"/>
    <col min="11004" max="11004" width="4.42578125" style="658" customWidth="1"/>
    <col min="11005" max="11005" width="20.85546875" style="658" customWidth="1"/>
    <col min="11006" max="11007" width="12" style="658" customWidth="1"/>
    <col min="11008" max="11008" width="14.5703125" style="658" customWidth="1"/>
    <col min="11009" max="11009" width="12.42578125" style="658" customWidth="1"/>
    <col min="11010" max="11010" width="19.7109375" style="658" customWidth="1"/>
    <col min="11011" max="11011" width="9.140625" style="658"/>
    <col min="11012" max="11012" width="16.85546875" style="658" customWidth="1"/>
    <col min="11013" max="11013" width="12.5703125" style="658" customWidth="1"/>
    <col min="11014" max="11014" width="11.7109375" style="658" customWidth="1"/>
    <col min="11015" max="11015" width="12.28515625" style="658" customWidth="1"/>
    <col min="11016" max="11259" width="9.140625" style="658"/>
    <col min="11260" max="11260" width="4.42578125" style="658" customWidth="1"/>
    <col min="11261" max="11261" width="20.85546875" style="658" customWidth="1"/>
    <col min="11262" max="11263" width="12" style="658" customWidth="1"/>
    <col min="11264" max="11264" width="14.5703125" style="658" customWidth="1"/>
    <col min="11265" max="11265" width="12.42578125" style="658" customWidth="1"/>
    <col min="11266" max="11266" width="19.7109375" style="658" customWidth="1"/>
    <col min="11267" max="11267" width="9.140625" style="658"/>
    <col min="11268" max="11268" width="16.85546875" style="658" customWidth="1"/>
    <col min="11269" max="11269" width="12.5703125" style="658" customWidth="1"/>
    <col min="11270" max="11270" width="11.7109375" style="658" customWidth="1"/>
    <col min="11271" max="11271" width="12.28515625" style="658" customWidth="1"/>
    <col min="11272" max="11515" width="9.140625" style="658"/>
    <col min="11516" max="11516" width="4.42578125" style="658" customWidth="1"/>
    <col min="11517" max="11517" width="20.85546875" style="658" customWidth="1"/>
    <col min="11518" max="11519" width="12" style="658" customWidth="1"/>
    <col min="11520" max="11520" width="14.5703125" style="658" customWidth="1"/>
    <col min="11521" max="11521" width="12.42578125" style="658" customWidth="1"/>
    <col min="11522" max="11522" width="19.7109375" style="658" customWidth="1"/>
    <col min="11523" max="11523" width="9.140625" style="658"/>
    <col min="11524" max="11524" width="16.85546875" style="658" customWidth="1"/>
    <col min="11525" max="11525" width="12.5703125" style="658" customWidth="1"/>
    <col min="11526" max="11526" width="11.7109375" style="658" customWidth="1"/>
    <col min="11527" max="11527" width="12.28515625" style="658" customWidth="1"/>
    <col min="11528" max="11771" width="9.140625" style="658"/>
    <col min="11772" max="11772" width="4.42578125" style="658" customWidth="1"/>
    <col min="11773" max="11773" width="20.85546875" style="658" customWidth="1"/>
    <col min="11774" max="11775" width="12" style="658" customWidth="1"/>
    <col min="11776" max="11776" width="14.5703125" style="658" customWidth="1"/>
    <col min="11777" max="11777" width="12.42578125" style="658" customWidth="1"/>
    <col min="11778" max="11778" width="19.7109375" style="658" customWidth="1"/>
    <col min="11779" max="11779" width="9.140625" style="658"/>
    <col min="11780" max="11780" width="16.85546875" style="658" customWidth="1"/>
    <col min="11781" max="11781" width="12.5703125" style="658" customWidth="1"/>
    <col min="11782" max="11782" width="11.7109375" style="658" customWidth="1"/>
    <col min="11783" max="11783" width="12.28515625" style="658" customWidth="1"/>
    <col min="11784" max="12027" width="9.140625" style="658"/>
    <col min="12028" max="12028" width="4.42578125" style="658" customWidth="1"/>
    <col min="12029" max="12029" width="20.85546875" style="658" customWidth="1"/>
    <col min="12030" max="12031" width="12" style="658" customWidth="1"/>
    <col min="12032" max="12032" width="14.5703125" style="658" customWidth="1"/>
    <col min="12033" max="12033" width="12.42578125" style="658" customWidth="1"/>
    <col min="12034" max="12034" width="19.7109375" style="658" customWidth="1"/>
    <col min="12035" max="12035" width="9.140625" style="658"/>
    <col min="12036" max="12036" width="16.85546875" style="658" customWidth="1"/>
    <col min="12037" max="12037" width="12.5703125" style="658" customWidth="1"/>
    <col min="12038" max="12038" width="11.7109375" style="658" customWidth="1"/>
    <col min="12039" max="12039" width="12.28515625" style="658" customWidth="1"/>
    <col min="12040" max="12283" width="9.140625" style="658"/>
    <col min="12284" max="12284" width="4.42578125" style="658" customWidth="1"/>
    <col min="12285" max="12285" width="20.85546875" style="658" customWidth="1"/>
    <col min="12286" max="12287" width="12" style="658" customWidth="1"/>
    <col min="12288" max="12288" width="14.5703125" style="658" customWidth="1"/>
    <col min="12289" max="12289" width="12.42578125" style="658" customWidth="1"/>
    <col min="12290" max="12290" width="19.7109375" style="658" customWidth="1"/>
    <col min="12291" max="12291" width="9.140625" style="658"/>
    <col min="12292" max="12292" width="16.85546875" style="658" customWidth="1"/>
    <col min="12293" max="12293" width="12.5703125" style="658" customWidth="1"/>
    <col min="12294" max="12294" width="11.7109375" style="658" customWidth="1"/>
    <col min="12295" max="12295" width="12.28515625" style="658" customWidth="1"/>
    <col min="12296" max="12539" width="9.140625" style="658"/>
    <col min="12540" max="12540" width="4.42578125" style="658" customWidth="1"/>
    <col min="12541" max="12541" width="20.85546875" style="658" customWidth="1"/>
    <col min="12542" max="12543" width="12" style="658" customWidth="1"/>
    <col min="12544" max="12544" width="14.5703125" style="658" customWidth="1"/>
    <col min="12545" max="12545" width="12.42578125" style="658" customWidth="1"/>
    <col min="12546" max="12546" width="19.7109375" style="658" customWidth="1"/>
    <col min="12547" max="12547" width="9.140625" style="658"/>
    <col min="12548" max="12548" width="16.85546875" style="658" customWidth="1"/>
    <col min="12549" max="12549" width="12.5703125" style="658" customWidth="1"/>
    <col min="12550" max="12550" width="11.7109375" style="658" customWidth="1"/>
    <col min="12551" max="12551" width="12.28515625" style="658" customWidth="1"/>
    <col min="12552" max="12795" width="9.140625" style="658"/>
    <col min="12796" max="12796" width="4.42578125" style="658" customWidth="1"/>
    <col min="12797" max="12797" width="20.85546875" style="658" customWidth="1"/>
    <col min="12798" max="12799" width="12" style="658" customWidth="1"/>
    <col min="12800" max="12800" width="14.5703125" style="658" customWidth="1"/>
    <col min="12801" max="12801" width="12.42578125" style="658" customWidth="1"/>
    <col min="12802" max="12802" width="19.7109375" style="658" customWidth="1"/>
    <col min="12803" max="12803" width="9.140625" style="658"/>
    <col min="12804" max="12804" width="16.85546875" style="658" customWidth="1"/>
    <col min="12805" max="12805" width="12.5703125" style="658" customWidth="1"/>
    <col min="12806" max="12806" width="11.7109375" style="658" customWidth="1"/>
    <col min="12807" max="12807" width="12.28515625" style="658" customWidth="1"/>
    <col min="12808" max="13051" width="9.140625" style="658"/>
    <col min="13052" max="13052" width="4.42578125" style="658" customWidth="1"/>
    <col min="13053" max="13053" width="20.85546875" style="658" customWidth="1"/>
    <col min="13054" max="13055" width="12" style="658" customWidth="1"/>
    <col min="13056" max="13056" width="14.5703125" style="658" customWidth="1"/>
    <col min="13057" max="13057" width="12.42578125" style="658" customWidth="1"/>
    <col min="13058" max="13058" width="19.7109375" style="658" customWidth="1"/>
    <col min="13059" max="13059" width="9.140625" style="658"/>
    <col min="13060" max="13060" width="16.85546875" style="658" customWidth="1"/>
    <col min="13061" max="13061" width="12.5703125" style="658" customWidth="1"/>
    <col min="13062" max="13062" width="11.7109375" style="658" customWidth="1"/>
    <col min="13063" max="13063" width="12.28515625" style="658" customWidth="1"/>
    <col min="13064" max="13307" width="9.140625" style="658"/>
    <col min="13308" max="13308" width="4.42578125" style="658" customWidth="1"/>
    <col min="13309" max="13309" width="20.85546875" style="658" customWidth="1"/>
    <col min="13310" max="13311" width="12" style="658" customWidth="1"/>
    <col min="13312" max="13312" width="14.5703125" style="658" customWidth="1"/>
    <col min="13313" max="13313" width="12.42578125" style="658" customWidth="1"/>
    <col min="13314" max="13314" width="19.7109375" style="658" customWidth="1"/>
    <col min="13315" max="13315" width="9.140625" style="658"/>
    <col min="13316" max="13316" width="16.85546875" style="658" customWidth="1"/>
    <col min="13317" max="13317" width="12.5703125" style="658" customWidth="1"/>
    <col min="13318" max="13318" width="11.7109375" style="658" customWidth="1"/>
    <col min="13319" max="13319" width="12.28515625" style="658" customWidth="1"/>
    <col min="13320" max="13563" width="9.140625" style="658"/>
    <col min="13564" max="13564" width="4.42578125" style="658" customWidth="1"/>
    <col min="13565" max="13565" width="20.85546875" style="658" customWidth="1"/>
    <col min="13566" max="13567" width="12" style="658" customWidth="1"/>
    <col min="13568" max="13568" width="14.5703125" style="658" customWidth="1"/>
    <col min="13569" max="13569" width="12.42578125" style="658" customWidth="1"/>
    <col min="13570" max="13570" width="19.7109375" style="658" customWidth="1"/>
    <col min="13571" max="13571" width="9.140625" style="658"/>
    <col min="13572" max="13572" width="16.85546875" style="658" customWidth="1"/>
    <col min="13573" max="13573" width="12.5703125" style="658" customWidth="1"/>
    <col min="13574" max="13574" width="11.7109375" style="658" customWidth="1"/>
    <col min="13575" max="13575" width="12.28515625" style="658" customWidth="1"/>
    <col min="13576" max="13819" width="9.140625" style="658"/>
    <col min="13820" max="13820" width="4.42578125" style="658" customWidth="1"/>
    <col min="13821" max="13821" width="20.85546875" style="658" customWidth="1"/>
    <col min="13822" max="13823" width="12" style="658" customWidth="1"/>
    <col min="13824" max="13824" width="14.5703125" style="658" customWidth="1"/>
    <col min="13825" max="13825" width="12.42578125" style="658" customWidth="1"/>
    <col min="13826" max="13826" width="19.7109375" style="658" customWidth="1"/>
    <col min="13827" max="13827" width="9.140625" style="658"/>
    <col min="13828" max="13828" width="16.85546875" style="658" customWidth="1"/>
    <col min="13829" max="13829" width="12.5703125" style="658" customWidth="1"/>
    <col min="13830" max="13830" width="11.7109375" style="658" customWidth="1"/>
    <col min="13831" max="13831" width="12.28515625" style="658" customWidth="1"/>
    <col min="13832" max="14075" width="9.140625" style="658"/>
    <col min="14076" max="14076" width="4.42578125" style="658" customWidth="1"/>
    <col min="14077" max="14077" width="20.85546875" style="658" customWidth="1"/>
    <col min="14078" max="14079" width="12" style="658" customWidth="1"/>
    <col min="14080" max="14080" width="14.5703125" style="658" customWidth="1"/>
    <col min="14081" max="14081" width="12.42578125" style="658" customWidth="1"/>
    <col min="14082" max="14082" width="19.7109375" style="658" customWidth="1"/>
    <col min="14083" max="14083" width="9.140625" style="658"/>
    <col min="14084" max="14084" width="16.85546875" style="658" customWidth="1"/>
    <col min="14085" max="14085" width="12.5703125" style="658" customWidth="1"/>
    <col min="14086" max="14086" width="11.7109375" style="658" customWidth="1"/>
    <col min="14087" max="14087" width="12.28515625" style="658" customWidth="1"/>
    <col min="14088" max="14331" width="9.140625" style="658"/>
    <col min="14332" max="14332" width="4.42578125" style="658" customWidth="1"/>
    <col min="14333" max="14333" width="20.85546875" style="658" customWidth="1"/>
    <col min="14334" max="14335" width="12" style="658" customWidth="1"/>
    <col min="14336" max="14336" width="14.5703125" style="658" customWidth="1"/>
    <col min="14337" max="14337" width="12.42578125" style="658" customWidth="1"/>
    <col min="14338" max="14338" width="19.7109375" style="658" customWidth="1"/>
    <col min="14339" max="14339" width="9.140625" style="658"/>
    <col min="14340" max="14340" width="16.85546875" style="658" customWidth="1"/>
    <col min="14341" max="14341" width="12.5703125" style="658" customWidth="1"/>
    <col min="14342" max="14342" width="11.7109375" style="658" customWidth="1"/>
    <col min="14343" max="14343" width="12.28515625" style="658" customWidth="1"/>
    <col min="14344" max="14587" width="9.140625" style="658"/>
    <col min="14588" max="14588" width="4.42578125" style="658" customWidth="1"/>
    <col min="14589" max="14589" width="20.85546875" style="658" customWidth="1"/>
    <col min="14590" max="14591" width="12" style="658" customWidth="1"/>
    <col min="14592" max="14592" width="14.5703125" style="658" customWidth="1"/>
    <col min="14593" max="14593" width="12.42578125" style="658" customWidth="1"/>
    <col min="14594" max="14594" width="19.7109375" style="658" customWidth="1"/>
    <col min="14595" max="14595" width="9.140625" style="658"/>
    <col min="14596" max="14596" width="16.85546875" style="658" customWidth="1"/>
    <col min="14597" max="14597" width="12.5703125" style="658" customWidth="1"/>
    <col min="14598" max="14598" width="11.7109375" style="658" customWidth="1"/>
    <col min="14599" max="14599" width="12.28515625" style="658" customWidth="1"/>
    <col min="14600" max="14843" width="9.140625" style="658"/>
    <col min="14844" max="14844" width="4.42578125" style="658" customWidth="1"/>
    <col min="14845" max="14845" width="20.85546875" style="658" customWidth="1"/>
    <col min="14846" max="14847" width="12" style="658" customWidth="1"/>
    <col min="14848" max="14848" width="14.5703125" style="658" customWidth="1"/>
    <col min="14849" max="14849" width="12.42578125" style="658" customWidth="1"/>
    <col min="14850" max="14850" width="19.7109375" style="658" customWidth="1"/>
    <col min="14851" max="14851" width="9.140625" style="658"/>
    <col min="14852" max="14852" width="16.85546875" style="658" customWidth="1"/>
    <col min="14853" max="14853" width="12.5703125" style="658" customWidth="1"/>
    <col min="14854" max="14854" width="11.7109375" style="658" customWidth="1"/>
    <col min="14855" max="14855" width="12.28515625" style="658" customWidth="1"/>
    <col min="14856" max="15099" width="9.140625" style="658"/>
    <col min="15100" max="15100" width="4.42578125" style="658" customWidth="1"/>
    <col min="15101" max="15101" width="20.85546875" style="658" customWidth="1"/>
    <col min="15102" max="15103" width="12" style="658" customWidth="1"/>
    <col min="15104" max="15104" width="14.5703125" style="658" customWidth="1"/>
    <col min="15105" max="15105" width="12.42578125" style="658" customWidth="1"/>
    <col min="15106" max="15106" width="19.7109375" style="658" customWidth="1"/>
    <col min="15107" max="15107" width="9.140625" style="658"/>
    <col min="15108" max="15108" width="16.85546875" style="658" customWidth="1"/>
    <col min="15109" max="15109" width="12.5703125" style="658" customWidth="1"/>
    <col min="15110" max="15110" width="11.7109375" style="658" customWidth="1"/>
    <col min="15111" max="15111" width="12.28515625" style="658" customWidth="1"/>
    <col min="15112" max="15355" width="9.140625" style="658"/>
    <col min="15356" max="15356" width="4.42578125" style="658" customWidth="1"/>
    <col min="15357" max="15357" width="20.85546875" style="658" customWidth="1"/>
    <col min="15358" max="15359" width="12" style="658" customWidth="1"/>
    <col min="15360" max="15360" width="14.5703125" style="658" customWidth="1"/>
    <col min="15361" max="15361" width="12.42578125" style="658" customWidth="1"/>
    <col min="15362" max="15362" width="19.7109375" style="658" customWidth="1"/>
    <col min="15363" max="15363" width="9.140625" style="658"/>
    <col min="15364" max="15364" width="16.85546875" style="658" customWidth="1"/>
    <col min="15365" max="15365" width="12.5703125" style="658" customWidth="1"/>
    <col min="15366" max="15366" width="11.7109375" style="658" customWidth="1"/>
    <col min="15367" max="15367" width="12.28515625" style="658" customWidth="1"/>
    <col min="15368" max="15611" width="9.140625" style="658"/>
    <col min="15612" max="15612" width="4.42578125" style="658" customWidth="1"/>
    <col min="15613" max="15613" width="20.85546875" style="658" customWidth="1"/>
    <col min="15614" max="15615" width="12" style="658" customWidth="1"/>
    <col min="15616" max="15616" width="14.5703125" style="658" customWidth="1"/>
    <col min="15617" max="15617" width="12.42578125" style="658" customWidth="1"/>
    <col min="15618" max="15618" width="19.7109375" style="658" customWidth="1"/>
    <col min="15619" max="15619" width="9.140625" style="658"/>
    <col min="15620" max="15620" width="16.85546875" style="658" customWidth="1"/>
    <col min="15621" max="15621" width="12.5703125" style="658" customWidth="1"/>
    <col min="15622" max="15622" width="11.7109375" style="658" customWidth="1"/>
    <col min="15623" max="15623" width="12.28515625" style="658" customWidth="1"/>
    <col min="15624" max="15867" width="9.140625" style="658"/>
    <col min="15868" max="15868" width="4.42578125" style="658" customWidth="1"/>
    <col min="15869" max="15869" width="20.85546875" style="658" customWidth="1"/>
    <col min="15870" max="15871" width="12" style="658" customWidth="1"/>
    <col min="15872" max="15872" width="14.5703125" style="658" customWidth="1"/>
    <col min="15873" max="15873" width="12.42578125" style="658" customWidth="1"/>
    <col min="15874" max="15874" width="19.7109375" style="658" customWidth="1"/>
    <col min="15875" max="15875" width="9.140625" style="658"/>
    <col min="15876" max="15876" width="16.85546875" style="658" customWidth="1"/>
    <col min="15877" max="15877" width="12.5703125" style="658" customWidth="1"/>
    <col min="15878" max="15878" width="11.7109375" style="658" customWidth="1"/>
    <col min="15879" max="15879" width="12.28515625" style="658" customWidth="1"/>
    <col min="15880" max="16123" width="9.140625" style="658"/>
    <col min="16124" max="16124" width="4.42578125" style="658" customWidth="1"/>
    <col min="16125" max="16125" width="20.85546875" style="658" customWidth="1"/>
    <col min="16126" max="16127" width="12" style="658" customWidth="1"/>
    <col min="16128" max="16128" width="14.5703125" style="658" customWidth="1"/>
    <col min="16129" max="16129" width="12.42578125" style="658" customWidth="1"/>
    <col min="16130" max="16130" width="19.7109375" style="658" customWidth="1"/>
    <col min="16131" max="16131" width="9.140625" style="658"/>
    <col min="16132" max="16132" width="16.85546875" style="658" customWidth="1"/>
    <col min="16133" max="16133" width="12.5703125" style="658" customWidth="1"/>
    <col min="16134" max="16134" width="11.7109375" style="658" customWidth="1"/>
    <col min="16135" max="16135" width="12.28515625" style="658" customWidth="1"/>
    <col min="16136" max="16384" width="9.140625" style="658"/>
  </cols>
  <sheetData>
    <row r="1" spans="1:10" ht="15.75">
      <c r="A1" s="566"/>
    </row>
    <row r="2" spans="1:10" ht="26.25" customHeight="1">
      <c r="A2" s="567" t="s">
        <v>304</v>
      </c>
    </row>
    <row r="5" spans="1:10" ht="38.25" customHeight="1" thickBot="1">
      <c r="A5" s="1452" t="s">
        <v>464</v>
      </c>
      <c r="B5" s="1452"/>
      <c r="C5" s="1452"/>
      <c r="D5" s="1452"/>
      <c r="E5" s="1452"/>
      <c r="F5" s="1452"/>
      <c r="H5" s="649" t="s">
        <v>330</v>
      </c>
    </row>
    <row r="6" spans="1:10" ht="15.75" customHeight="1" thickBot="1">
      <c r="A6" s="1453" t="s">
        <v>169</v>
      </c>
      <c r="B6" s="1444" t="s">
        <v>438</v>
      </c>
      <c r="C6" s="1445"/>
      <c r="D6" s="1446"/>
      <c r="E6" s="1447" t="s">
        <v>439</v>
      </c>
      <c r="F6" s="1453" t="s">
        <v>440</v>
      </c>
    </row>
    <row r="7" spans="1:10" ht="31.5" customHeight="1" thickBot="1">
      <c r="A7" s="1454"/>
      <c r="B7" s="846" t="s">
        <v>311</v>
      </c>
      <c r="C7" s="846" t="s">
        <v>319</v>
      </c>
      <c r="D7" s="846" t="s">
        <v>320</v>
      </c>
      <c r="E7" s="1448"/>
      <c r="F7" s="1454"/>
    </row>
    <row r="8" spans="1:10" ht="17.25" customHeight="1" thickBot="1">
      <c r="A8" s="847" t="s">
        <v>170</v>
      </c>
      <c r="B8" s="733">
        <v>14038.891</v>
      </c>
      <c r="C8" s="733">
        <v>4836.6369999999997</v>
      </c>
      <c r="D8" s="883">
        <f t="shared" ref="D8:D13" si="0">(C8/B8)*100</f>
        <v>34.451702773388583</v>
      </c>
      <c r="E8" s="733">
        <v>10934.939</v>
      </c>
      <c r="F8" s="883">
        <f t="shared" ref="F8:F13" si="1">((B8-E8)/E8)*100</f>
        <v>28.385636170444105</v>
      </c>
      <c r="H8" s="678" t="s">
        <v>171</v>
      </c>
    </row>
    <row r="9" spans="1:10" ht="18" customHeight="1" thickBot="1">
      <c r="A9" s="848" t="s">
        <v>172</v>
      </c>
      <c r="B9" s="734">
        <v>50520</v>
      </c>
      <c r="C9" s="734">
        <v>10098</v>
      </c>
      <c r="D9" s="884">
        <f t="shared" si="0"/>
        <v>19.98812351543943</v>
      </c>
      <c r="E9" s="734">
        <v>51011</v>
      </c>
      <c r="F9" s="884">
        <f t="shared" si="1"/>
        <v>-0.96253749191350879</v>
      </c>
      <c r="H9" s="648">
        <f>B9-E9</f>
        <v>-491</v>
      </c>
    </row>
    <row r="10" spans="1:10" ht="15" customHeight="1" thickBot="1">
      <c r="A10" s="849" t="s">
        <v>305</v>
      </c>
      <c r="B10" s="735">
        <v>21098</v>
      </c>
      <c r="C10" s="1090">
        <v>0</v>
      </c>
      <c r="D10" s="884">
        <f t="shared" si="0"/>
        <v>0</v>
      </c>
      <c r="E10" s="736">
        <v>25583</v>
      </c>
      <c r="F10" s="884">
        <f t="shared" si="1"/>
        <v>-17.531173044599928</v>
      </c>
    </row>
    <row r="11" spans="1:10" ht="17.25" customHeight="1" thickBot="1">
      <c r="A11" s="850" t="s">
        <v>173</v>
      </c>
      <c r="B11" s="737">
        <v>275566.08799999999</v>
      </c>
      <c r="C11" s="738">
        <v>12231.944</v>
      </c>
      <c r="D11" s="885">
        <f t="shared" si="0"/>
        <v>4.4388422714771778</v>
      </c>
      <c r="E11" s="738">
        <v>306802.46600000001</v>
      </c>
      <c r="F11" s="885">
        <f t="shared" si="1"/>
        <v>-10.181266926322563</v>
      </c>
      <c r="J11" s="844"/>
    </row>
    <row r="12" spans="1:10" ht="15" customHeight="1" thickBot="1">
      <c r="A12" s="847" t="s">
        <v>174</v>
      </c>
      <c r="B12" s="733">
        <v>106578.781</v>
      </c>
      <c r="C12" s="733">
        <v>21111.114000000001</v>
      </c>
      <c r="D12" s="884">
        <f t="shared" si="0"/>
        <v>19.807989734842248</v>
      </c>
      <c r="E12" s="733">
        <v>89043.978000000003</v>
      </c>
      <c r="F12" s="884">
        <f t="shared" si="1"/>
        <v>19.692295193730001</v>
      </c>
    </row>
    <row r="13" spans="1:10" ht="15" customHeight="1" thickBot="1">
      <c r="A13" s="847" t="s">
        <v>175</v>
      </c>
      <c r="B13" s="733">
        <f>B11+B12</f>
        <v>382144.86900000001</v>
      </c>
      <c r="C13" s="733">
        <f>C11+C12</f>
        <v>33343.058000000005</v>
      </c>
      <c r="D13" s="886">
        <f t="shared" si="0"/>
        <v>8.7252402700715059</v>
      </c>
      <c r="E13" s="733">
        <f>E11+E12</f>
        <v>395846.44400000002</v>
      </c>
      <c r="F13" s="886">
        <f t="shared" si="1"/>
        <v>-3.4613358810417938</v>
      </c>
    </row>
    <row r="16" spans="1:10" ht="15.75">
      <c r="A16" s="570" t="s">
        <v>306</v>
      </c>
    </row>
    <row r="18" spans="1:16" ht="33" customHeight="1" thickBot="1">
      <c r="A18" s="1452" t="s">
        <v>469</v>
      </c>
      <c r="B18" s="1452"/>
      <c r="C18" s="1452"/>
      <c r="D18" s="1452"/>
      <c r="E18" s="1452"/>
      <c r="F18" s="1452"/>
      <c r="K18" s="106"/>
      <c r="L18" s="106"/>
    </row>
    <row r="19" spans="1:16" ht="24.75" customHeight="1" thickBot="1">
      <c r="A19" s="1442" t="s">
        <v>176</v>
      </c>
      <c r="B19" s="1460" t="s">
        <v>438</v>
      </c>
      <c r="C19" s="1461"/>
      <c r="D19" s="1462"/>
      <c r="E19" s="1463" t="s">
        <v>439</v>
      </c>
      <c r="F19" s="1442" t="s">
        <v>440</v>
      </c>
      <c r="J19" s="106"/>
      <c r="K19" s="106"/>
      <c r="L19" s="106"/>
    </row>
    <row r="20" spans="1:16" ht="21" customHeight="1" thickBot="1">
      <c r="A20" s="1443"/>
      <c r="B20" s="874" t="s">
        <v>311</v>
      </c>
      <c r="C20" s="874" t="s">
        <v>319</v>
      </c>
      <c r="D20" s="874" t="s">
        <v>320</v>
      </c>
      <c r="E20" s="1464"/>
      <c r="F20" s="1459"/>
      <c r="J20" s="106"/>
      <c r="K20" s="106"/>
      <c r="L20" s="887"/>
    </row>
    <row r="21" spans="1:16" ht="15.75" thickBot="1">
      <c r="A21" s="568" t="s">
        <v>170</v>
      </c>
      <c r="B21" s="733">
        <v>32996.713000000003</v>
      </c>
      <c r="C21" s="739">
        <v>0</v>
      </c>
      <c r="D21" s="883">
        <f t="shared" ref="D21:D26" si="2">(C21/B21)*100</f>
        <v>0</v>
      </c>
      <c r="E21" s="733">
        <v>45324.656000000003</v>
      </c>
      <c r="F21" s="883">
        <f t="shared" ref="F21:F26" si="3">((B21-E21)/E21)*100</f>
        <v>-27.199198158282766</v>
      </c>
      <c r="H21" s="678" t="s">
        <v>177</v>
      </c>
      <c r="J21" s="106"/>
      <c r="K21" s="106"/>
      <c r="L21" s="106"/>
    </row>
    <row r="22" spans="1:16" ht="15.75" thickBot="1">
      <c r="A22" s="568" t="s">
        <v>172</v>
      </c>
      <c r="B22" s="733">
        <v>161383</v>
      </c>
      <c r="C22" s="739">
        <v>0</v>
      </c>
      <c r="D22" s="884">
        <f t="shared" si="2"/>
        <v>0</v>
      </c>
      <c r="E22" s="733">
        <v>192967</v>
      </c>
      <c r="F22" s="884">
        <f t="shared" si="3"/>
        <v>-16.367565438650132</v>
      </c>
      <c r="H22" s="648">
        <f>B22-E22</f>
        <v>-31584</v>
      </c>
      <c r="K22" s="106"/>
      <c r="L22" s="106"/>
    </row>
    <row r="23" spans="1:16" ht="15.75" thickBot="1">
      <c r="A23" s="569" t="s">
        <v>305</v>
      </c>
      <c r="B23" s="736">
        <v>48910</v>
      </c>
      <c r="C23" s="740">
        <v>0</v>
      </c>
      <c r="D23" s="884">
        <f t="shared" si="2"/>
        <v>0</v>
      </c>
      <c r="E23" s="736">
        <v>52966</v>
      </c>
      <c r="F23" s="884">
        <f t="shared" si="3"/>
        <v>-7.6577427028659901</v>
      </c>
    </row>
    <row r="24" spans="1:16" ht="15.75" thickBot="1">
      <c r="A24" s="568" t="s">
        <v>173</v>
      </c>
      <c r="B24" s="733">
        <v>19137.920999999998</v>
      </c>
      <c r="C24" s="741">
        <v>58.238999999999997</v>
      </c>
      <c r="D24" s="885">
        <f t="shared" si="2"/>
        <v>0.30431205145010265</v>
      </c>
      <c r="E24" s="733">
        <v>17494.170999999998</v>
      </c>
      <c r="F24" s="885">
        <f t="shared" si="3"/>
        <v>9.3959868118357832</v>
      </c>
    </row>
    <row r="25" spans="1:16" ht="15.75" thickBot="1">
      <c r="A25" s="568" t="s">
        <v>174</v>
      </c>
      <c r="B25" s="733">
        <v>5243.3869999999997</v>
      </c>
      <c r="C25" s="741">
        <v>52.51</v>
      </c>
      <c r="D25" s="884">
        <f t="shared" si="2"/>
        <v>1.0014519241093591</v>
      </c>
      <c r="E25" s="733">
        <v>5563.3559999999998</v>
      </c>
      <c r="F25" s="884">
        <f t="shared" si="3"/>
        <v>-5.7513666211545704</v>
      </c>
    </row>
    <row r="26" spans="1:16" ht="15.75" thickBot="1">
      <c r="A26" s="568" t="s">
        <v>175</v>
      </c>
      <c r="B26" s="733">
        <f>B24+B25</f>
        <v>24381.307999999997</v>
      </c>
      <c r="C26" s="742">
        <f>C24+C25</f>
        <v>110.749</v>
      </c>
      <c r="D26" s="886">
        <f t="shared" si="2"/>
        <v>0.45423731983534271</v>
      </c>
      <c r="E26" s="733">
        <f>E24+E25</f>
        <v>23057.526999999998</v>
      </c>
      <c r="F26" s="886">
        <f t="shared" si="3"/>
        <v>5.7412098010337322</v>
      </c>
      <c r="P26" s="1077"/>
    </row>
    <row r="27" spans="1:16" ht="16.5" customHeight="1">
      <c r="A27" s="1451"/>
      <c r="B27" s="1451"/>
      <c r="C27" s="1451"/>
      <c r="D27" s="1451"/>
      <c r="E27" s="1451"/>
      <c r="F27" s="1451"/>
      <c r="J27" s="106"/>
      <c r="K27" s="106"/>
      <c r="L27" s="106"/>
    </row>
    <row r="28" spans="1:16">
      <c r="B28" s="573"/>
      <c r="C28" s="574"/>
      <c r="D28" s="574"/>
      <c r="E28" s="574"/>
      <c r="F28" s="575"/>
      <c r="I28" s="106"/>
      <c r="J28" s="106"/>
      <c r="K28" s="106"/>
      <c r="L28" s="106"/>
    </row>
    <row r="29" spans="1:16" ht="15">
      <c r="A29" s="1218" t="s">
        <v>451</v>
      </c>
      <c r="B29" s="577"/>
      <c r="C29" s="578"/>
      <c r="D29" s="578"/>
      <c r="E29" s="578"/>
      <c r="F29" s="575"/>
      <c r="I29" s="106"/>
      <c r="J29" s="106"/>
      <c r="K29" s="887"/>
      <c r="L29" s="1360"/>
    </row>
    <row r="30" spans="1:16">
      <c r="A30" s="573"/>
      <c r="B30" s="582"/>
      <c r="C30" s="571"/>
      <c r="D30" s="571"/>
      <c r="E30" s="571"/>
      <c r="F30" s="571"/>
      <c r="G30" s="571"/>
      <c r="I30" s="106"/>
      <c r="J30" s="106"/>
      <c r="K30" s="106"/>
      <c r="L30" s="106"/>
    </row>
    <row r="31" spans="1:16">
      <c r="A31" s="573"/>
      <c r="B31" s="583"/>
      <c r="C31" s="571"/>
      <c r="D31" s="584"/>
      <c r="E31" s="585"/>
      <c r="F31" s="571"/>
      <c r="G31" s="571"/>
      <c r="H31" s="576">
        <v>206512504</v>
      </c>
      <c r="I31" s="658">
        <f>H31/1000</f>
        <v>206512.50399999999</v>
      </c>
    </row>
    <row r="32" spans="1:16">
      <c r="A32" s="577"/>
      <c r="B32" s="571"/>
      <c r="C32" s="1441"/>
      <c r="D32" s="1441"/>
      <c r="E32" s="571"/>
      <c r="F32" s="571"/>
      <c r="G32" s="571"/>
      <c r="H32" s="658">
        <v>81476212</v>
      </c>
      <c r="I32" s="1132">
        <f>H32/1000</f>
        <v>81476.212</v>
      </c>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87"/>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441"/>
      <c r="C43" s="1441"/>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11"/>
  <sheetViews>
    <sheetView workbookViewId="0">
      <selection activeCell="Q33" sqref="Q33"/>
    </sheetView>
  </sheetViews>
  <sheetFormatPr defaultRowHeight="12.75"/>
  <cols>
    <col min="1" max="1" width="21.7109375" style="658" customWidth="1"/>
    <col min="2" max="2" width="11.140625" style="658" customWidth="1"/>
    <col min="3" max="3" width="12.140625" style="658" customWidth="1"/>
    <col min="4" max="4" width="12.28515625" style="658" customWidth="1"/>
    <col min="5" max="5" width="3" style="658" customWidth="1"/>
    <col min="6" max="6" width="20.28515625" style="658" customWidth="1"/>
    <col min="7" max="7" width="10.5703125" style="658" customWidth="1"/>
    <col min="8" max="8" width="9.85546875" style="844" bestFit="1" customWidth="1"/>
    <col min="9" max="9" width="11" style="658" customWidth="1"/>
    <col min="10" max="10" width="2.85546875" style="658" customWidth="1"/>
    <col min="11" max="11" width="19.85546875" style="658" customWidth="1"/>
    <col min="12" max="12" width="18.28515625" style="658" customWidth="1"/>
    <col min="13" max="13" width="14.140625" style="658" customWidth="1"/>
    <col min="14" max="14" width="10.140625" style="658" customWidth="1"/>
    <col min="15" max="15" width="4.42578125" style="658" customWidth="1"/>
    <col min="16" max="16" width="21.85546875" style="658" customWidth="1"/>
    <col min="17" max="17" width="12.42578125" style="658" customWidth="1"/>
    <col min="18" max="18" width="9.85546875" style="658" bestFit="1" customWidth="1"/>
    <col min="19" max="19" width="10.42578125" style="658" customWidth="1"/>
    <col min="20" max="252" width="9.140625" style="658"/>
    <col min="253" max="253" width="5" style="658" customWidth="1"/>
    <col min="254" max="254" width="17.7109375" style="658" customWidth="1"/>
    <col min="255" max="255" width="13.85546875" style="658" customWidth="1"/>
    <col min="256" max="256" width="13.140625" style="658" customWidth="1"/>
    <col min="257" max="257" width="12.28515625" style="658" customWidth="1"/>
    <col min="258" max="258" width="3" style="658" customWidth="1"/>
    <col min="259" max="259" width="20.28515625" style="658" customWidth="1"/>
    <col min="260" max="260" width="12.5703125" style="658" customWidth="1"/>
    <col min="261" max="261" width="11.7109375" style="658" customWidth="1"/>
    <col min="262" max="262" width="9.140625" style="658"/>
    <col min="263" max="263" width="2.85546875" style="658" customWidth="1"/>
    <col min="264" max="264" width="18.5703125" style="658" customWidth="1"/>
    <col min="265" max="265" width="14.42578125" style="658" customWidth="1"/>
    <col min="266" max="266" width="13.7109375" style="658" customWidth="1"/>
    <col min="267" max="267" width="10.140625" style="658" customWidth="1"/>
    <col min="268" max="268" width="4.42578125" style="658" customWidth="1"/>
    <col min="269" max="269" width="24" style="658" customWidth="1"/>
    <col min="270" max="270" width="13.140625" style="658" customWidth="1"/>
    <col min="271" max="271" width="13" style="658" customWidth="1"/>
    <col min="272" max="272" width="10.42578125" style="658" customWidth="1"/>
    <col min="273" max="508" width="9.140625" style="658"/>
    <col min="509" max="509" width="5" style="658" customWidth="1"/>
    <col min="510" max="510" width="17.7109375" style="658" customWidth="1"/>
    <col min="511" max="511" width="13.85546875" style="658" customWidth="1"/>
    <col min="512" max="512" width="13.140625" style="658" customWidth="1"/>
    <col min="513" max="513" width="12.28515625" style="658" customWidth="1"/>
    <col min="514" max="514" width="3" style="658" customWidth="1"/>
    <col min="515" max="515" width="20.28515625" style="658" customWidth="1"/>
    <col min="516" max="516" width="12.5703125" style="658" customWidth="1"/>
    <col min="517" max="517" width="11.7109375" style="658" customWidth="1"/>
    <col min="518" max="518" width="9.140625" style="658"/>
    <col min="519" max="519" width="2.85546875" style="658" customWidth="1"/>
    <col min="520" max="520" width="18.5703125" style="658" customWidth="1"/>
    <col min="521" max="521" width="14.42578125" style="658" customWidth="1"/>
    <col min="522" max="522" width="13.7109375" style="658" customWidth="1"/>
    <col min="523" max="523" width="10.140625" style="658" customWidth="1"/>
    <col min="524" max="524" width="4.42578125" style="658" customWidth="1"/>
    <col min="525" max="525" width="24" style="658" customWidth="1"/>
    <col min="526" max="526" width="13.140625" style="658" customWidth="1"/>
    <col min="527" max="527" width="13" style="658" customWidth="1"/>
    <col min="528" max="528" width="10.42578125" style="658" customWidth="1"/>
    <col min="529" max="764" width="9.140625" style="658"/>
    <col min="765" max="765" width="5" style="658" customWidth="1"/>
    <col min="766" max="766" width="17.7109375" style="658" customWidth="1"/>
    <col min="767" max="767" width="13.85546875" style="658" customWidth="1"/>
    <col min="768" max="768" width="13.140625" style="658" customWidth="1"/>
    <col min="769" max="769" width="12.28515625" style="658" customWidth="1"/>
    <col min="770" max="770" width="3" style="658" customWidth="1"/>
    <col min="771" max="771" width="20.28515625" style="658" customWidth="1"/>
    <col min="772" max="772" width="12.5703125" style="658" customWidth="1"/>
    <col min="773" max="773" width="11.7109375" style="658" customWidth="1"/>
    <col min="774" max="774" width="9.140625" style="658"/>
    <col min="775" max="775" width="2.85546875" style="658" customWidth="1"/>
    <col min="776" max="776" width="18.5703125" style="658" customWidth="1"/>
    <col min="777" max="777" width="14.42578125" style="658" customWidth="1"/>
    <col min="778" max="778" width="13.7109375" style="658" customWidth="1"/>
    <col min="779" max="779" width="10.140625" style="658" customWidth="1"/>
    <col min="780" max="780" width="4.42578125" style="658" customWidth="1"/>
    <col min="781" max="781" width="24" style="658" customWidth="1"/>
    <col min="782" max="782" width="13.140625" style="658" customWidth="1"/>
    <col min="783" max="783" width="13" style="658" customWidth="1"/>
    <col min="784" max="784" width="10.42578125" style="658" customWidth="1"/>
    <col min="785" max="1020" width="9.140625" style="658"/>
    <col min="1021" max="1021" width="5" style="658" customWidth="1"/>
    <col min="1022" max="1022" width="17.7109375" style="658" customWidth="1"/>
    <col min="1023" max="1023" width="13.85546875" style="658" customWidth="1"/>
    <col min="1024" max="1024" width="13.140625" style="658" customWidth="1"/>
    <col min="1025" max="1025" width="12.28515625" style="658" customWidth="1"/>
    <col min="1026" max="1026" width="3" style="658" customWidth="1"/>
    <col min="1027" max="1027" width="20.28515625" style="658" customWidth="1"/>
    <col min="1028" max="1028" width="12.5703125" style="658" customWidth="1"/>
    <col min="1029" max="1029" width="11.7109375" style="658" customWidth="1"/>
    <col min="1030" max="1030" width="9.140625" style="658"/>
    <col min="1031" max="1031" width="2.85546875" style="658" customWidth="1"/>
    <col min="1032" max="1032" width="18.5703125" style="658" customWidth="1"/>
    <col min="1033" max="1033" width="14.42578125" style="658" customWidth="1"/>
    <col min="1034" max="1034" width="13.7109375" style="658" customWidth="1"/>
    <col min="1035" max="1035" width="10.140625" style="658" customWidth="1"/>
    <col min="1036" max="1036" width="4.42578125" style="658" customWidth="1"/>
    <col min="1037" max="1037" width="24" style="658" customWidth="1"/>
    <col min="1038" max="1038" width="13.140625" style="658" customWidth="1"/>
    <col min="1039" max="1039" width="13" style="658" customWidth="1"/>
    <col min="1040" max="1040" width="10.42578125" style="658" customWidth="1"/>
    <col min="1041" max="1276" width="9.140625" style="658"/>
    <col min="1277" max="1277" width="5" style="658" customWidth="1"/>
    <col min="1278" max="1278" width="17.7109375" style="658" customWidth="1"/>
    <col min="1279" max="1279" width="13.85546875" style="658" customWidth="1"/>
    <col min="1280" max="1280" width="13.140625" style="658" customWidth="1"/>
    <col min="1281" max="1281" width="12.28515625" style="658" customWidth="1"/>
    <col min="1282" max="1282" width="3" style="658" customWidth="1"/>
    <col min="1283" max="1283" width="20.28515625" style="658" customWidth="1"/>
    <col min="1284" max="1284" width="12.5703125" style="658" customWidth="1"/>
    <col min="1285" max="1285" width="11.7109375" style="658" customWidth="1"/>
    <col min="1286" max="1286" width="9.140625" style="658"/>
    <col min="1287" max="1287" width="2.85546875" style="658" customWidth="1"/>
    <col min="1288" max="1288" width="18.5703125" style="658" customWidth="1"/>
    <col min="1289" max="1289" width="14.42578125" style="658" customWidth="1"/>
    <col min="1290" max="1290" width="13.7109375" style="658" customWidth="1"/>
    <col min="1291" max="1291" width="10.140625" style="658" customWidth="1"/>
    <col min="1292" max="1292" width="4.42578125" style="658" customWidth="1"/>
    <col min="1293" max="1293" width="24" style="658" customWidth="1"/>
    <col min="1294" max="1294" width="13.140625" style="658" customWidth="1"/>
    <col min="1295" max="1295" width="13" style="658" customWidth="1"/>
    <col min="1296" max="1296" width="10.42578125" style="658" customWidth="1"/>
    <col min="1297" max="1532" width="9.140625" style="658"/>
    <col min="1533" max="1533" width="5" style="658" customWidth="1"/>
    <col min="1534" max="1534" width="17.7109375" style="658" customWidth="1"/>
    <col min="1535" max="1535" width="13.85546875" style="658" customWidth="1"/>
    <col min="1536" max="1536" width="13.140625" style="658" customWidth="1"/>
    <col min="1537" max="1537" width="12.28515625" style="658" customWidth="1"/>
    <col min="1538" max="1538" width="3" style="658" customWidth="1"/>
    <col min="1539" max="1539" width="20.28515625" style="658" customWidth="1"/>
    <col min="1540" max="1540" width="12.5703125" style="658" customWidth="1"/>
    <col min="1541" max="1541" width="11.7109375" style="658" customWidth="1"/>
    <col min="1542" max="1542" width="9.140625" style="658"/>
    <col min="1543" max="1543" width="2.85546875" style="658" customWidth="1"/>
    <col min="1544" max="1544" width="18.5703125" style="658" customWidth="1"/>
    <col min="1545" max="1545" width="14.42578125" style="658" customWidth="1"/>
    <col min="1546" max="1546" width="13.7109375" style="658" customWidth="1"/>
    <col min="1547" max="1547" width="10.140625" style="658" customWidth="1"/>
    <col min="1548" max="1548" width="4.42578125" style="658" customWidth="1"/>
    <col min="1549" max="1549" width="24" style="658" customWidth="1"/>
    <col min="1550" max="1550" width="13.140625" style="658" customWidth="1"/>
    <col min="1551" max="1551" width="13" style="658" customWidth="1"/>
    <col min="1552" max="1552" width="10.42578125" style="658" customWidth="1"/>
    <col min="1553" max="1788" width="9.140625" style="658"/>
    <col min="1789" max="1789" width="5" style="658" customWidth="1"/>
    <col min="1790" max="1790" width="17.7109375" style="658" customWidth="1"/>
    <col min="1791" max="1791" width="13.85546875" style="658" customWidth="1"/>
    <col min="1792" max="1792" width="13.140625" style="658" customWidth="1"/>
    <col min="1793" max="1793" width="12.28515625" style="658" customWidth="1"/>
    <col min="1794" max="1794" width="3" style="658" customWidth="1"/>
    <col min="1795" max="1795" width="20.28515625" style="658" customWidth="1"/>
    <col min="1796" max="1796" width="12.5703125" style="658" customWidth="1"/>
    <col min="1797" max="1797" width="11.7109375" style="658" customWidth="1"/>
    <col min="1798" max="1798" width="9.140625" style="658"/>
    <col min="1799" max="1799" width="2.85546875" style="658" customWidth="1"/>
    <col min="1800" max="1800" width="18.5703125" style="658" customWidth="1"/>
    <col min="1801" max="1801" width="14.42578125" style="658" customWidth="1"/>
    <col min="1802" max="1802" width="13.7109375" style="658" customWidth="1"/>
    <col min="1803" max="1803" width="10.140625" style="658" customWidth="1"/>
    <col min="1804" max="1804" width="4.42578125" style="658" customWidth="1"/>
    <col min="1805" max="1805" width="24" style="658" customWidth="1"/>
    <col min="1806" max="1806" width="13.140625" style="658" customWidth="1"/>
    <col min="1807" max="1807" width="13" style="658" customWidth="1"/>
    <col min="1808" max="1808" width="10.42578125" style="658" customWidth="1"/>
    <col min="1809" max="2044" width="9.140625" style="658"/>
    <col min="2045" max="2045" width="5" style="658" customWidth="1"/>
    <col min="2046" max="2046" width="17.7109375" style="658" customWidth="1"/>
    <col min="2047" max="2047" width="13.85546875" style="658" customWidth="1"/>
    <col min="2048" max="2048" width="13.140625" style="658" customWidth="1"/>
    <col min="2049" max="2049" width="12.28515625" style="658" customWidth="1"/>
    <col min="2050" max="2050" width="3" style="658" customWidth="1"/>
    <col min="2051" max="2051" width="20.28515625" style="658" customWidth="1"/>
    <col min="2052" max="2052" width="12.5703125" style="658" customWidth="1"/>
    <col min="2053" max="2053" width="11.7109375" style="658" customWidth="1"/>
    <col min="2054" max="2054" width="9.140625" style="658"/>
    <col min="2055" max="2055" width="2.85546875" style="658" customWidth="1"/>
    <col min="2056" max="2056" width="18.5703125" style="658" customWidth="1"/>
    <col min="2057" max="2057" width="14.42578125" style="658" customWidth="1"/>
    <col min="2058" max="2058" width="13.7109375" style="658" customWidth="1"/>
    <col min="2059" max="2059" width="10.140625" style="658" customWidth="1"/>
    <col min="2060" max="2060" width="4.42578125" style="658" customWidth="1"/>
    <col min="2061" max="2061" width="24" style="658" customWidth="1"/>
    <col min="2062" max="2062" width="13.140625" style="658" customWidth="1"/>
    <col min="2063" max="2063" width="13" style="658" customWidth="1"/>
    <col min="2064" max="2064" width="10.42578125" style="658" customWidth="1"/>
    <col min="2065" max="2300" width="9.140625" style="658"/>
    <col min="2301" max="2301" width="5" style="658" customWidth="1"/>
    <col min="2302" max="2302" width="17.7109375" style="658" customWidth="1"/>
    <col min="2303" max="2303" width="13.85546875" style="658" customWidth="1"/>
    <col min="2304" max="2304" width="13.140625" style="658" customWidth="1"/>
    <col min="2305" max="2305" width="12.28515625" style="658" customWidth="1"/>
    <col min="2306" max="2306" width="3" style="658" customWidth="1"/>
    <col min="2307" max="2307" width="20.28515625" style="658" customWidth="1"/>
    <col min="2308" max="2308" width="12.5703125" style="658" customWidth="1"/>
    <col min="2309" max="2309" width="11.7109375" style="658" customWidth="1"/>
    <col min="2310" max="2310" width="9.140625" style="658"/>
    <col min="2311" max="2311" width="2.85546875" style="658" customWidth="1"/>
    <col min="2312" max="2312" width="18.5703125" style="658" customWidth="1"/>
    <col min="2313" max="2313" width="14.42578125" style="658" customWidth="1"/>
    <col min="2314" max="2314" width="13.7109375" style="658" customWidth="1"/>
    <col min="2315" max="2315" width="10.140625" style="658" customWidth="1"/>
    <col min="2316" max="2316" width="4.42578125" style="658" customWidth="1"/>
    <col min="2317" max="2317" width="24" style="658" customWidth="1"/>
    <col min="2318" max="2318" width="13.140625" style="658" customWidth="1"/>
    <col min="2319" max="2319" width="13" style="658" customWidth="1"/>
    <col min="2320" max="2320" width="10.42578125" style="658" customWidth="1"/>
    <col min="2321" max="2556" width="9.140625" style="658"/>
    <col min="2557" max="2557" width="5" style="658" customWidth="1"/>
    <col min="2558" max="2558" width="17.7109375" style="658" customWidth="1"/>
    <col min="2559" max="2559" width="13.85546875" style="658" customWidth="1"/>
    <col min="2560" max="2560" width="13.140625" style="658" customWidth="1"/>
    <col min="2561" max="2561" width="12.28515625" style="658" customWidth="1"/>
    <col min="2562" max="2562" width="3" style="658" customWidth="1"/>
    <col min="2563" max="2563" width="20.28515625" style="658" customWidth="1"/>
    <col min="2564" max="2564" width="12.5703125" style="658" customWidth="1"/>
    <col min="2565" max="2565" width="11.7109375" style="658" customWidth="1"/>
    <col min="2566" max="2566" width="9.140625" style="658"/>
    <col min="2567" max="2567" width="2.85546875" style="658" customWidth="1"/>
    <col min="2568" max="2568" width="18.5703125" style="658" customWidth="1"/>
    <col min="2569" max="2569" width="14.42578125" style="658" customWidth="1"/>
    <col min="2570" max="2570" width="13.7109375" style="658" customWidth="1"/>
    <col min="2571" max="2571" width="10.140625" style="658" customWidth="1"/>
    <col min="2572" max="2572" width="4.42578125" style="658" customWidth="1"/>
    <col min="2573" max="2573" width="24" style="658" customWidth="1"/>
    <col min="2574" max="2574" width="13.140625" style="658" customWidth="1"/>
    <col min="2575" max="2575" width="13" style="658" customWidth="1"/>
    <col min="2576" max="2576" width="10.42578125" style="658" customWidth="1"/>
    <col min="2577" max="2812" width="9.140625" style="658"/>
    <col min="2813" max="2813" width="5" style="658" customWidth="1"/>
    <col min="2814" max="2814" width="17.7109375" style="658" customWidth="1"/>
    <col min="2815" max="2815" width="13.85546875" style="658" customWidth="1"/>
    <col min="2816" max="2816" width="13.140625" style="658" customWidth="1"/>
    <col min="2817" max="2817" width="12.28515625" style="658" customWidth="1"/>
    <col min="2818" max="2818" width="3" style="658" customWidth="1"/>
    <col min="2819" max="2819" width="20.28515625" style="658" customWidth="1"/>
    <col min="2820" max="2820" width="12.5703125" style="658" customWidth="1"/>
    <col min="2821" max="2821" width="11.7109375" style="658" customWidth="1"/>
    <col min="2822" max="2822" width="9.140625" style="658"/>
    <col min="2823" max="2823" width="2.85546875" style="658" customWidth="1"/>
    <col min="2824" max="2824" width="18.5703125" style="658" customWidth="1"/>
    <col min="2825" max="2825" width="14.42578125" style="658" customWidth="1"/>
    <col min="2826" max="2826" width="13.7109375" style="658" customWidth="1"/>
    <col min="2827" max="2827" width="10.140625" style="658" customWidth="1"/>
    <col min="2828" max="2828" width="4.42578125" style="658" customWidth="1"/>
    <col min="2829" max="2829" width="24" style="658" customWidth="1"/>
    <col min="2830" max="2830" width="13.140625" style="658" customWidth="1"/>
    <col min="2831" max="2831" width="13" style="658" customWidth="1"/>
    <col min="2832" max="2832" width="10.42578125" style="658" customWidth="1"/>
    <col min="2833" max="3068" width="9.140625" style="658"/>
    <col min="3069" max="3069" width="5" style="658" customWidth="1"/>
    <col min="3070" max="3070" width="17.7109375" style="658" customWidth="1"/>
    <col min="3071" max="3071" width="13.85546875" style="658" customWidth="1"/>
    <col min="3072" max="3072" width="13.140625" style="658" customWidth="1"/>
    <col min="3073" max="3073" width="12.28515625" style="658" customWidth="1"/>
    <col min="3074" max="3074" width="3" style="658" customWidth="1"/>
    <col min="3075" max="3075" width="20.28515625" style="658" customWidth="1"/>
    <col min="3076" max="3076" width="12.5703125" style="658" customWidth="1"/>
    <col min="3077" max="3077" width="11.7109375" style="658" customWidth="1"/>
    <col min="3078" max="3078" width="9.140625" style="658"/>
    <col min="3079" max="3079" width="2.85546875" style="658" customWidth="1"/>
    <col min="3080" max="3080" width="18.5703125" style="658" customWidth="1"/>
    <col min="3081" max="3081" width="14.42578125" style="658" customWidth="1"/>
    <col min="3082" max="3082" width="13.7109375" style="658" customWidth="1"/>
    <col min="3083" max="3083" width="10.140625" style="658" customWidth="1"/>
    <col min="3084" max="3084" width="4.42578125" style="658" customWidth="1"/>
    <col min="3085" max="3085" width="24" style="658" customWidth="1"/>
    <col min="3086" max="3086" width="13.140625" style="658" customWidth="1"/>
    <col min="3087" max="3087" width="13" style="658" customWidth="1"/>
    <col min="3088" max="3088" width="10.42578125" style="658" customWidth="1"/>
    <col min="3089" max="3324" width="9.140625" style="658"/>
    <col min="3325" max="3325" width="5" style="658" customWidth="1"/>
    <col min="3326" max="3326" width="17.7109375" style="658" customWidth="1"/>
    <col min="3327" max="3327" width="13.85546875" style="658" customWidth="1"/>
    <col min="3328" max="3328" width="13.140625" style="658" customWidth="1"/>
    <col min="3329" max="3329" width="12.28515625" style="658" customWidth="1"/>
    <col min="3330" max="3330" width="3" style="658" customWidth="1"/>
    <col min="3331" max="3331" width="20.28515625" style="658" customWidth="1"/>
    <col min="3332" max="3332" width="12.5703125" style="658" customWidth="1"/>
    <col min="3333" max="3333" width="11.7109375" style="658" customWidth="1"/>
    <col min="3334" max="3334" width="9.140625" style="658"/>
    <col min="3335" max="3335" width="2.85546875" style="658" customWidth="1"/>
    <col min="3336" max="3336" width="18.5703125" style="658" customWidth="1"/>
    <col min="3337" max="3337" width="14.42578125" style="658" customWidth="1"/>
    <col min="3338" max="3338" width="13.7109375" style="658" customWidth="1"/>
    <col min="3339" max="3339" width="10.140625" style="658" customWidth="1"/>
    <col min="3340" max="3340" width="4.42578125" style="658" customWidth="1"/>
    <col min="3341" max="3341" width="24" style="658" customWidth="1"/>
    <col min="3342" max="3342" width="13.140625" style="658" customWidth="1"/>
    <col min="3343" max="3343" width="13" style="658" customWidth="1"/>
    <col min="3344" max="3344" width="10.42578125" style="658" customWidth="1"/>
    <col min="3345" max="3580" width="9.140625" style="658"/>
    <col min="3581" max="3581" width="5" style="658" customWidth="1"/>
    <col min="3582" max="3582" width="17.7109375" style="658" customWidth="1"/>
    <col min="3583" max="3583" width="13.85546875" style="658" customWidth="1"/>
    <col min="3584" max="3584" width="13.140625" style="658" customWidth="1"/>
    <col min="3585" max="3585" width="12.28515625" style="658" customWidth="1"/>
    <col min="3586" max="3586" width="3" style="658" customWidth="1"/>
    <col min="3587" max="3587" width="20.28515625" style="658" customWidth="1"/>
    <col min="3588" max="3588" width="12.5703125" style="658" customWidth="1"/>
    <col min="3589" max="3589" width="11.7109375" style="658" customWidth="1"/>
    <col min="3590" max="3590" width="9.140625" style="658"/>
    <col min="3591" max="3591" width="2.85546875" style="658" customWidth="1"/>
    <col min="3592" max="3592" width="18.5703125" style="658" customWidth="1"/>
    <col min="3593" max="3593" width="14.42578125" style="658" customWidth="1"/>
    <col min="3594" max="3594" width="13.7109375" style="658" customWidth="1"/>
    <col min="3595" max="3595" width="10.140625" style="658" customWidth="1"/>
    <col min="3596" max="3596" width="4.42578125" style="658" customWidth="1"/>
    <col min="3597" max="3597" width="24" style="658" customWidth="1"/>
    <col min="3598" max="3598" width="13.140625" style="658" customWidth="1"/>
    <col min="3599" max="3599" width="13" style="658" customWidth="1"/>
    <col min="3600" max="3600" width="10.42578125" style="658" customWidth="1"/>
    <col min="3601" max="3836" width="9.140625" style="658"/>
    <col min="3837" max="3837" width="5" style="658" customWidth="1"/>
    <col min="3838" max="3838" width="17.7109375" style="658" customWidth="1"/>
    <col min="3839" max="3839" width="13.85546875" style="658" customWidth="1"/>
    <col min="3840" max="3840" width="13.140625" style="658" customWidth="1"/>
    <col min="3841" max="3841" width="12.28515625" style="658" customWidth="1"/>
    <col min="3842" max="3842" width="3" style="658" customWidth="1"/>
    <col min="3843" max="3843" width="20.28515625" style="658" customWidth="1"/>
    <col min="3844" max="3844" width="12.5703125" style="658" customWidth="1"/>
    <col min="3845" max="3845" width="11.7109375" style="658" customWidth="1"/>
    <col min="3846" max="3846" width="9.140625" style="658"/>
    <col min="3847" max="3847" width="2.85546875" style="658" customWidth="1"/>
    <col min="3848" max="3848" width="18.5703125" style="658" customWidth="1"/>
    <col min="3849" max="3849" width="14.42578125" style="658" customWidth="1"/>
    <col min="3850" max="3850" width="13.7109375" style="658" customWidth="1"/>
    <col min="3851" max="3851" width="10.140625" style="658" customWidth="1"/>
    <col min="3852" max="3852" width="4.42578125" style="658" customWidth="1"/>
    <col min="3853" max="3853" width="24" style="658" customWidth="1"/>
    <col min="3854" max="3854" width="13.140625" style="658" customWidth="1"/>
    <col min="3855" max="3855" width="13" style="658" customWidth="1"/>
    <col min="3856" max="3856" width="10.42578125" style="658" customWidth="1"/>
    <col min="3857" max="4092" width="9.140625" style="658"/>
    <col min="4093" max="4093" width="5" style="658" customWidth="1"/>
    <col min="4094" max="4094" width="17.7109375" style="658" customWidth="1"/>
    <col min="4095" max="4095" width="13.85546875" style="658" customWidth="1"/>
    <col min="4096" max="4096" width="13.140625" style="658" customWidth="1"/>
    <col min="4097" max="4097" width="12.28515625" style="658" customWidth="1"/>
    <col min="4098" max="4098" width="3" style="658" customWidth="1"/>
    <col min="4099" max="4099" width="20.28515625" style="658" customWidth="1"/>
    <col min="4100" max="4100" width="12.5703125" style="658" customWidth="1"/>
    <col min="4101" max="4101" width="11.7109375" style="658" customWidth="1"/>
    <col min="4102" max="4102" width="9.140625" style="658"/>
    <col min="4103" max="4103" width="2.85546875" style="658" customWidth="1"/>
    <col min="4104" max="4104" width="18.5703125" style="658" customWidth="1"/>
    <col min="4105" max="4105" width="14.42578125" style="658" customWidth="1"/>
    <col min="4106" max="4106" width="13.7109375" style="658" customWidth="1"/>
    <col min="4107" max="4107" width="10.140625" style="658" customWidth="1"/>
    <col min="4108" max="4108" width="4.42578125" style="658" customWidth="1"/>
    <col min="4109" max="4109" width="24" style="658" customWidth="1"/>
    <col min="4110" max="4110" width="13.140625" style="658" customWidth="1"/>
    <col min="4111" max="4111" width="13" style="658" customWidth="1"/>
    <col min="4112" max="4112" width="10.42578125" style="658" customWidth="1"/>
    <col min="4113" max="4348" width="9.140625" style="658"/>
    <col min="4349" max="4349" width="5" style="658" customWidth="1"/>
    <col min="4350" max="4350" width="17.7109375" style="658" customWidth="1"/>
    <col min="4351" max="4351" width="13.85546875" style="658" customWidth="1"/>
    <col min="4352" max="4352" width="13.140625" style="658" customWidth="1"/>
    <col min="4353" max="4353" width="12.28515625" style="658" customWidth="1"/>
    <col min="4354" max="4354" width="3" style="658" customWidth="1"/>
    <col min="4355" max="4355" width="20.28515625" style="658" customWidth="1"/>
    <col min="4356" max="4356" width="12.5703125" style="658" customWidth="1"/>
    <col min="4357" max="4357" width="11.7109375" style="658" customWidth="1"/>
    <col min="4358" max="4358" width="9.140625" style="658"/>
    <col min="4359" max="4359" width="2.85546875" style="658" customWidth="1"/>
    <col min="4360" max="4360" width="18.5703125" style="658" customWidth="1"/>
    <col min="4361" max="4361" width="14.42578125" style="658" customWidth="1"/>
    <col min="4362" max="4362" width="13.7109375" style="658" customWidth="1"/>
    <col min="4363" max="4363" width="10.140625" style="658" customWidth="1"/>
    <col min="4364" max="4364" width="4.42578125" style="658" customWidth="1"/>
    <col min="4365" max="4365" width="24" style="658" customWidth="1"/>
    <col min="4366" max="4366" width="13.140625" style="658" customWidth="1"/>
    <col min="4367" max="4367" width="13" style="658" customWidth="1"/>
    <col min="4368" max="4368" width="10.42578125" style="658" customWidth="1"/>
    <col min="4369" max="4604" width="9.140625" style="658"/>
    <col min="4605" max="4605" width="5" style="658" customWidth="1"/>
    <col min="4606" max="4606" width="17.7109375" style="658" customWidth="1"/>
    <col min="4607" max="4607" width="13.85546875" style="658" customWidth="1"/>
    <col min="4608" max="4608" width="13.140625" style="658" customWidth="1"/>
    <col min="4609" max="4609" width="12.28515625" style="658" customWidth="1"/>
    <col min="4610" max="4610" width="3" style="658" customWidth="1"/>
    <col min="4611" max="4611" width="20.28515625" style="658" customWidth="1"/>
    <col min="4612" max="4612" width="12.5703125" style="658" customWidth="1"/>
    <col min="4613" max="4613" width="11.7109375" style="658" customWidth="1"/>
    <col min="4614" max="4614" width="9.140625" style="658"/>
    <col min="4615" max="4615" width="2.85546875" style="658" customWidth="1"/>
    <col min="4616" max="4616" width="18.5703125" style="658" customWidth="1"/>
    <col min="4617" max="4617" width="14.42578125" style="658" customWidth="1"/>
    <col min="4618" max="4618" width="13.7109375" style="658" customWidth="1"/>
    <col min="4619" max="4619" width="10.140625" style="658" customWidth="1"/>
    <col min="4620" max="4620" width="4.42578125" style="658" customWidth="1"/>
    <col min="4621" max="4621" width="24" style="658" customWidth="1"/>
    <col min="4622" max="4622" width="13.140625" style="658" customWidth="1"/>
    <col min="4623" max="4623" width="13" style="658" customWidth="1"/>
    <col min="4624" max="4624" width="10.42578125" style="658" customWidth="1"/>
    <col min="4625" max="4860" width="9.140625" style="658"/>
    <col min="4861" max="4861" width="5" style="658" customWidth="1"/>
    <col min="4862" max="4862" width="17.7109375" style="658" customWidth="1"/>
    <col min="4863" max="4863" width="13.85546875" style="658" customWidth="1"/>
    <col min="4864" max="4864" width="13.140625" style="658" customWidth="1"/>
    <col min="4865" max="4865" width="12.28515625" style="658" customWidth="1"/>
    <col min="4866" max="4866" width="3" style="658" customWidth="1"/>
    <col min="4867" max="4867" width="20.28515625" style="658" customWidth="1"/>
    <col min="4868" max="4868" width="12.5703125" style="658" customWidth="1"/>
    <col min="4869" max="4869" width="11.7109375" style="658" customWidth="1"/>
    <col min="4870" max="4870" width="9.140625" style="658"/>
    <col min="4871" max="4871" width="2.85546875" style="658" customWidth="1"/>
    <col min="4872" max="4872" width="18.5703125" style="658" customWidth="1"/>
    <col min="4873" max="4873" width="14.42578125" style="658" customWidth="1"/>
    <col min="4874" max="4874" width="13.7109375" style="658" customWidth="1"/>
    <col min="4875" max="4875" width="10.140625" style="658" customWidth="1"/>
    <col min="4876" max="4876" width="4.42578125" style="658" customWidth="1"/>
    <col min="4877" max="4877" width="24" style="658" customWidth="1"/>
    <col min="4878" max="4878" width="13.140625" style="658" customWidth="1"/>
    <col min="4879" max="4879" width="13" style="658" customWidth="1"/>
    <col min="4880" max="4880" width="10.42578125" style="658" customWidth="1"/>
    <col min="4881" max="5116" width="9.140625" style="658"/>
    <col min="5117" max="5117" width="5" style="658" customWidth="1"/>
    <col min="5118" max="5118" width="17.7109375" style="658" customWidth="1"/>
    <col min="5119" max="5119" width="13.85546875" style="658" customWidth="1"/>
    <col min="5120" max="5120" width="13.140625" style="658" customWidth="1"/>
    <col min="5121" max="5121" width="12.28515625" style="658" customWidth="1"/>
    <col min="5122" max="5122" width="3" style="658" customWidth="1"/>
    <col min="5123" max="5123" width="20.28515625" style="658" customWidth="1"/>
    <col min="5124" max="5124" width="12.5703125" style="658" customWidth="1"/>
    <col min="5125" max="5125" width="11.7109375" style="658" customWidth="1"/>
    <col min="5126" max="5126" width="9.140625" style="658"/>
    <col min="5127" max="5127" width="2.85546875" style="658" customWidth="1"/>
    <col min="5128" max="5128" width="18.5703125" style="658" customWidth="1"/>
    <col min="5129" max="5129" width="14.42578125" style="658" customWidth="1"/>
    <col min="5130" max="5130" width="13.7109375" style="658" customWidth="1"/>
    <col min="5131" max="5131" width="10.140625" style="658" customWidth="1"/>
    <col min="5132" max="5132" width="4.42578125" style="658" customWidth="1"/>
    <col min="5133" max="5133" width="24" style="658" customWidth="1"/>
    <col min="5134" max="5134" width="13.140625" style="658" customWidth="1"/>
    <col min="5135" max="5135" width="13" style="658" customWidth="1"/>
    <col min="5136" max="5136" width="10.42578125" style="658" customWidth="1"/>
    <col min="5137" max="5372" width="9.140625" style="658"/>
    <col min="5373" max="5373" width="5" style="658" customWidth="1"/>
    <col min="5374" max="5374" width="17.7109375" style="658" customWidth="1"/>
    <col min="5375" max="5375" width="13.85546875" style="658" customWidth="1"/>
    <col min="5376" max="5376" width="13.140625" style="658" customWidth="1"/>
    <col min="5377" max="5377" width="12.28515625" style="658" customWidth="1"/>
    <col min="5378" max="5378" width="3" style="658" customWidth="1"/>
    <col min="5379" max="5379" width="20.28515625" style="658" customWidth="1"/>
    <col min="5380" max="5380" width="12.5703125" style="658" customWidth="1"/>
    <col min="5381" max="5381" width="11.7109375" style="658" customWidth="1"/>
    <col min="5382" max="5382" width="9.140625" style="658"/>
    <col min="5383" max="5383" width="2.85546875" style="658" customWidth="1"/>
    <col min="5384" max="5384" width="18.5703125" style="658" customWidth="1"/>
    <col min="5385" max="5385" width="14.42578125" style="658" customWidth="1"/>
    <col min="5386" max="5386" width="13.7109375" style="658" customWidth="1"/>
    <col min="5387" max="5387" width="10.140625" style="658" customWidth="1"/>
    <col min="5388" max="5388" width="4.42578125" style="658" customWidth="1"/>
    <col min="5389" max="5389" width="24" style="658" customWidth="1"/>
    <col min="5390" max="5390" width="13.140625" style="658" customWidth="1"/>
    <col min="5391" max="5391" width="13" style="658" customWidth="1"/>
    <col min="5392" max="5392" width="10.42578125" style="658" customWidth="1"/>
    <col min="5393" max="5628" width="9.140625" style="658"/>
    <col min="5629" max="5629" width="5" style="658" customWidth="1"/>
    <col min="5630" max="5630" width="17.7109375" style="658" customWidth="1"/>
    <col min="5631" max="5631" width="13.85546875" style="658" customWidth="1"/>
    <col min="5632" max="5632" width="13.140625" style="658" customWidth="1"/>
    <col min="5633" max="5633" width="12.28515625" style="658" customWidth="1"/>
    <col min="5634" max="5634" width="3" style="658" customWidth="1"/>
    <col min="5635" max="5635" width="20.28515625" style="658" customWidth="1"/>
    <col min="5636" max="5636" width="12.5703125" style="658" customWidth="1"/>
    <col min="5637" max="5637" width="11.7109375" style="658" customWidth="1"/>
    <col min="5638" max="5638" width="9.140625" style="658"/>
    <col min="5639" max="5639" width="2.85546875" style="658" customWidth="1"/>
    <col min="5640" max="5640" width="18.5703125" style="658" customWidth="1"/>
    <col min="5641" max="5641" width="14.42578125" style="658" customWidth="1"/>
    <col min="5642" max="5642" width="13.7109375" style="658" customWidth="1"/>
    <col min="5643" max="5643" width="10.140625" style="658" customWidth="1"/>
    <col min="5644" max="5644" width="4.42578125" style="658" customWidth="1"/>
    <col min="5645" max="5645" width="24" style="658" customWidth="1"/>
    <col min="5646" max="5646" width="13.140625" style="658" customWidth="1"/>
    <col min="5647" max="5647" width="13" style="658" customWidth="1"/>
    <col min="5648" max="5648" width="10.42578125" style="658" customWidth="1"/>
    <col min="5649" max="5884" width="9.140625" style="658"/>
    <col min="5885" max="5885" width="5" style="658" customWidth="1"/>
    <col min="5886" max="5886" width="17.7109375" style="658" customWidth="1"/>
    <col min="5887" max="5887" width="13.85546875" style="658" customWidth="1"/>
    <col min="5888" max="5888" width="13.140625" style="658" customWidth="1"/>
    <col min="5889" max="5889" width="12.28515625" style="658" customWidth="1"/>
    <col min="5890" max="5890" width="3" style="658" customWidth="1"/>
    <col min="5891" max="5891" width="20.28515625" style="658" customWidth="1"/>
    <col min="5892" max="5892" width="12.5703125" style="658" customWidth="1"/>
    <col min="5893" max="5893" width="11.7109375" style="658" customWidth="1"/>
    <col min="5894" max="5894" width="9.140625" style="658"/>
    <col min="5895" max="5895" width="2.85546875" style="658" customWidth="1"/>
    <col min="5896" max="5896" width="18.5703125" style="658" customWidth="1"/>
    <col min="5897" max="5897" width="14.42578125" style="658" customWidth="1"/>
    <col min="5898" max="5898" width="13.7109375" style="658" customWidth="1"/>
    <col min="5899" max="5899" width="10.140625" style="658" customWidth="1"/>
    <col min="5900" max="5900" width="4.42578125" style="658" customWidth="1"/>
    <col min="5901" max="5901" width="24" style="658" customWidth="1"/>
    <col min="5902" max="5902" width="13.140625" style="658" customWidth="1"/>
    <col min="5903" max="5903" width="13" style="658" customWidth="1"/>
    <col min="5904" max="5904" width="10.42578125" style="658" customWidth="1"/>
    <col min="5905" max="6140" width="9.140625" style="658"/>
    <col min="6141" max="6141" width="5" style="658" customWidth="1"/>
    <col min="6142" max="6142" width="17.7109375" style="658" customWidth="1"/>
    <col min="6143" max="6143" width="13.85546875" style="658" customWidth="1"/>
    <col min="6144" max="6144" width="13.140625" style="658" customWidth="1"/>
    <col min="6145" max="6145" width="12.28515625" style="658" customWidth="1"/>
    <col min="6146" max="6146" width="3" style="658" customWidth="1"/>
    <col min="6147" max="6147" width="20.28515625" style="658" customWidth="1"/>
    <col min="6148" max="6148" width="12.5703125" style="658" customWidth="1"/>
    <col min="6149" max="6149" width="11.7109375" style="658" customWidth="1"/>
    <col min="6150" max="6150" width="9.140625" style="658"/>
    <col min="6151" max="6151" width="2.85546875" style="658" customWidth="1"/>
    <col min="6152" max="6152" width="18.5703125" style="658" customWidth="1"/>
    <col min="6153" max="6153" width="14.42578125" style="658" customWidth="1"/>
    <col min="6154" max="6154" width="13.7109375" style="658" customWidth="1"/>
    <col min="6155" max="6155" width="10.140625" style="658" customWidth="1"/>
    <col min="6156" max="6156" width="4.42578125" style="658" customWidth="1"/>
    <col min="6157" max="6157" width="24" style="658" customWidth="1"/>
    <col min="6158" max="6158" width="13.140625" style="658" customWidth="1"/>
    <col min="6159" max="6159" width="13" style="658" customWidth="1"/>
    <col min="6160" max="6160" width="10.42578125" style="658" customWidth="1"/>
    <col min="6161" max="6396" width="9.140625" style="658"/>
    <col min="6397" max="6397" width="5" style="658" customWidth="1"/>
    <col min="6398" max="6398" width="17.7109375" style="658" customWidth="1"/>
    <col min="6399" max="6399" width="13.85546875" style="658" customWidth="1"/>
    <col min="6400" max="6400" width="13.140625" style="658" customWidth="1"/>
    <col min="6401" max="6401" width="12.28515625" style="658" customWidth="1"/>
    <col min="6402" max="6402" width="3" style="658" customWidth="1"/>
    <col min="6403" max="6403" width="20.28515625" style="658" customWidth="1"/>
    <col min="6404" max="6404" width="12.5703125" style="658" customWidth="1"/>
    <col min="6405" max="6405" width="11.7109375" style="658" customWidth="1"/>
    <col min="6406" max="6406" width="9.140625" style="658"/>
    <col min="6407" max="6407" width="2.85546875" style="658" customWidth="1"/>
    <col min="6408" max="6408" width="18.5703125" style="658" customWidth="1"/>
    <col min="6409" max="6409" width="14.42578125" style="658" customWidth="1"/>
    <col min="6410" max="6410" width="13.7109375" style="658" customWidth="1"/>
    <col min="6411" max="6411" width="10.140625" style="658" customWidth="1"/>
    <col min="6412" max="6412" width="4.42578125" style="658" customWidth="1"/>
    <col min="6413" max="6413" width="24" style="658" customWidth="1"/>
    <col min="6414" max="6414" width="13.140625" style="658" customWidth="1"/>
    <col min="6415" max="6415" width="13" style="658" customWidth="1"/>
    <col min="6416" max="6416" width="10.42578125" style="658" customWidth="1"/>
    <col min="6417" max="6652" width="9.140625" style="658"/>
    <col min="6653" max="6653" width="5" style="658" customWidth="1"/>
    <col min="6654" max="6654" width="17.7109375" style="658" customWidth="1"/>
    <col min="6655" max="6655" width="13.85546875" style="658" customWidth="1"/>
    <col min="6656" max="6656" width="13.140625" style="658" customWidth="1"/>
    <col min="6657" max="6657" width="12.28515625" style="658" customWidth="1"/>
    <col min="6658" max="6658" width="3" style="658" customWidth="1"/>
    <col min="6659" max="6659" width="20.28515625" style="658" customWidth="1"/>
    <col min="6660" max="6660" width="12.5703125" style="658" customWidth="1"/>
    <col min="6661" max="6661" width="11.7109375" style="658" customWidth="1"/>
    <col min="6662" max="6662" width="9.140625" style="658"/>
    <col min="6663" max="6663" width="2.85546875" style="658" customWidth="1"/>
    <col min="6664" max="6664" width="18.5703125" style="658" customWidth="1"/>
    <col min="6665" max="6665" width="14.42578125" style="658" customWidth="1"/>
    <col min="6666" max="6666" width="13.7109375" style="658" customWidth="1"/>
    <col min="6667" max="6667" width="10.140625" style="658" customWidth="1"/>
    <col min="6668" max="6668" width="4.42578125" style="658" customWidth="1"/>
    <col min="6669" max="6669" width="24" style="658" customWidth="1"/>
    <col min="6670" max="6670" width="13.140625" style="658" customWidth="1"/>
    <col min="6671" max="6671" width="13" style="658" customWidth="1"/>
    <col min="6672" max="6672" width="10.42578125" style="658" customWidth="1"/>
    <col min="6673" max="6908" width="9.140625" style="658"/>
    <col min="6909" max="6909" width="5" style="658" customWidth="1"/>
    <col min="6910" max="6910" width="17.7109375" style="658" customWidth="1"/>
    <col min="6911" max="6911" width="13.85546875" style="658" customWidth="1"/>
    <col min="6912" max="6912" width="13.140625" style="658" customWidth="1"/>
    <col min="6913" max="6913" width="12.28515625" style="658" customWidth="1"/>
    <col min="6914" max="6914" width="3" style="658" customWidth="1"/>
    <col min="6915" max="6915" width="20.28515625" style="658" customWidth="1"/>
    <col min="6916" max="6916" width="12.5703125" style="658" customWidth="1"/>
    <col min="6917" max="6917" width="11.7109375" style="658" customWidth="1"/>
    <col min="6918" max="6918" width="9.140625" style="658"/>
    <col min="6919" max="6919" width="2.85546875" style="658" customWidth="1"/>
    <col min="6920" max="6920" width="18.5703125" style="658" customWidth="1"/>
    <col min="6921" max="6921" width="14.42578125" style="658" customWidth="1"/>
    <col min="6922" max="6922" width="13.7109375" style="658" customWidth="1"/>
    <col min="6923" max="6923" width="10.140625" style="658" customWidth="1"/>
    <col min="6924" max="6924" width="4.42578125" style="658" customWidth="1"/>
    <col min="6925" max="6925" width="24" style="658" customWidth="1"/>
    <col min="6926" max="6926" width="13.140625" style="658" customWidth="1"/>
    <col min="6927" max="6927" width="13" style="658" customWidth="1"/>
    <col min="6928" max="6928" width="10.42578125" style="658" customWidth="1"/>
    <col min="6929" max="7164" width="9.140625" style="658"/>
    <col min="7165" max="7165" width="5" style="658" customWidth="1"/>
    <col min="7166" max="7166" width="17.7109375" style="658" customWidth="1"/>
    <col min="7167" max="7167" width="13.85546875" style="658" customWidth="1"/>
    <col min="7168" max="7168" width="13.140625" style="658" customWidth="1"/>
    <col min="7169" max="7169" width="12.28515625" style="658" customWidth="1"/>
    <col min="7170" max="7170" width="3" style="658" customWidth="1"/>
    <col min="7171" max="7171" width="20.28515625" style="658" customWidth="1"/>
    <col min="7172" max="7172" width="12.5703125" style="658" customWidth="1"/>
    <col min="7173" max="7173" width="11.7109375" style="658" customWidth="1"/>
    <col min="7174" max="7174" width="9.140625" style="658"/>
    <col min="7175" max="7175" width="2.85546875" style="658" customWidth="1"/>
    <col min="7176" max="7176" width="18.5703125" style="658" customWidth="1"/>
    <col min="7177" max="7177" width="14.42578125" style="658" customWidth="1"/>
    <col min="7178" max="7178" width="13.7109375" style="658" customWidth="1"/>
    <col min="7179" max="7179" width="10.140625" style="658" customWidth="1"/>
    <col min="7180" max="7180" width="4.42578125" style="658" customWidth="1"/>
    <col min="7181" max="7181" width="24" style="658" customWidth="1"/>
    <col min="7182" max="7182" width="13.140625" style="658" customWidth="1"/>
    <col min="7183" max="7183" width="13" style="658" customWidth="1"/>
    <col min="7184" max="7184" width="10.42578125" style="658" customWidth="1"/>
    <col min="7185" max="7420" width="9.140625" style="658"/>
    <col min="7421" max="7421" width="5" style="658" customWidth="1"/>
    <col min="7422" max="7422" width="17.7109375" style="658" customWidth="1"/>
    <col min="7423" max="7423" width="13.85546875" style="658" customWidth="1"/>
    <col min="7424" max="7424" width="13.140625" style="658" customWidth="1"/>
    <col min="7425" max="7425" width="12.28515625" style="658" customWidth="1"/>
    <col min="7426" max="7426" width="3" style="658" customWidth="1"/>
    <col min="7427" max="7427" width="20.28515625" style="658" customWidth="1"/>
    <col min="7428" max="7428" width="12.5703125" style="658" customWidth="1"/>
    <col min="7429" max="7429" width="11.7109375" style="658" customWidth="1"/>
    <col min="7430" max="7430" width="9.140625" style="658"/>
    <col min="7431" max="7431" width="2.85546875" style="658" customWidth="1"/>
    <col min="7432" max="7432" width="18.5703125" style="658" customWidth="1"/>
    <col min="7433" max="7433" width="14.42578125" style="658" customWidth="1"/>
    <col min="7434" max="7434" width="13.7109375" style="658" customWidth="1"/>
    <col min="7435" max="7435" width="10.140625" style="658" customWidth="1"/>
    <col min="7436" max="7436" width="4.42578125" style="658" customWidth="1"/>
    <col min="7437" max="7437" width="24" style="658" customWidth="1"/>
    <col min="7438" max="7438" width="13.140625" style="658" customWidth="1"/>
    <col min="7439" max="7439" width="13" style="658" customWidth="1"/>
    <col min="7440" max="7440" width="10.42578125" style="658" customWidth="1"/>
    <col min="7441" max="7676" width="9.140625" style="658"/>
    <col min="7677" max="7677" width="5" style="658" customWidth="1"/>
    <col min="7678" max="7678" width="17.7109375" style="658" customWidth="1"/>
    <col min="7679" max="7679" width="13.85546875" style="658" customWidth="1"/>
    <col min="7680" max="7680" width="13.140625" style="658" customWidth="1"/>
    <col min="7681" max="7681" width="12.28515625" style="658" customWidth="1"/>
    <col min="7682" max="7682" width="3" style="658" customWidth="1"/>
    <col min="7683" max="7683" width="20.28515625" style="658" customWidth="1"/>
    <col min="7684" max="7684" width="12.5703125" style="658" customWidth="1"/>
    <col min="7685" max="7685" width="11.7109375" style="658" customWidth="1"/>
    <col min="7686" max="7686" width="9.140625" style="658"/>
    <col min="7687" max="7687" width="2.85546875" style="658" customWidth="1"/>
    <col min="7688" max="7688" width="18.5703125" style="658" customWidth="1"/>
    <col min="7689" max="7689" width="14.42578125" style="658" customWidth="1"/>
    <col min="7690" max="7690" width="13.7109375" style="658" customWidth="1"/>
    <col min="7691" max="7691" width="10.140625" style="658" customWidth="1"/>
    <col min="7692" max="7692" width="4.42578125" style="658" customWidth="1"/>
    <col min="7693" max="7693" width="24" style="658" customWidth="1"/>
    <col min="7694" max="7694" width="13.140625" style="658" customWidth="1"/>
    <col min="7695" max="7695" width="13" style="658" customWidth="1"/>
    <col min="7696" max="7696" width="10.42578125" style="658" customWidth="1"/>
    <col min="7697" max="7932" width="9.140625" style="658"/>
    <col min="7933" max="7933" width="5" style="658" customWidth="1"/>
    <col min="7934" max="7934" width="17.7109375" style="658" customWidth="1"/>
    <col min="7935" max="7935" width="13.85546875" style="658" customWidth="1"/>
    <col min="7936" max="7936" width="13.140625" style="658" customWidth="1"/>
    <col min="7937" max="7937" width="12.28515625" style="658" customWidth="1"/>
    <col min="7938" max="7938" width="3" style="658" customWidth="1"/>
    <col min="7939" max="7939" width="20.28515625" style="658" customWidth="1"/>
    <col min="7940" max="7940" width="12.5703125" style="658" customWidth="1"/>
    <col min="7941" max="7941" width="11.7109375" style="658" customWidth="1"/>
    <col min="7942" max="7942" width="9.140625" style="658"/>
    <col min="7943" max="7943" width="2.85546875" style="658" customWidth="1"/>
    <col min="7944" max="7944" width="18.5703125" style="658" customWidth="1"/>
    <col min="7945" max="7945" width="14.42578125" style="658" customWidth="1"/>
    <col min="7946" max="7946" width="13.7109375" style="658" customWidth="1"/>
    <col min="7947" max="7947" width="10.140625" style="658" customWidth="1"/>
    <col min="7948" max="7948" width="4.42578125" style="658" customWidth="1"/>
    <col min="7949" max="7949" width="24" style="658" customWidth="1"/>
    <col min="7950" max="7950" width="13.140625" style="658" customWidth="1"/>
    <col min="7951" max="7951" width="13" style="658" customWidth="1"/>
    <col min="7952" max="7952" width="10.42578125" style="658" customWidth="1"/>
    <col min="7953" max="8188" width="9.140625" style="658"/>
    <col min="8189" max="8189" width="5" style="658" customWidth="1"/>
    <col min="8190" max="8190" width="17.7109375" style="658" customWidth="1"/>
    <col min="8191" max="8191" width="13.85546875" style="658" customWidth="1"/>
    <col min="8192" max="8192" width="13.140625" style="658" customWidth="1"/>
    <col min="8193" max="8193" width="12.28515625" style="658" customWidth="1"/>
    <col min="8194" max="8194" width="3" style="658" customWidth="1"/>
    <col min="8195" max="8195" width="20.28515625" style="658" customWidth="1"/>
    <col min="8196" max="8196" width="12.5703125" style="658" customWidth="1"/>
    <col min="8197" max="8197" width="11.7109375" style="658" customWidth="1"/>
    <col min="8198" max="8198" width="9.140625" style="658"/>
    <col min="8199" max="8199" width="2.85546875" style="658" customWidth="1"/>
    <col min="8200" max="8200" width="18.5703125" style="658" customWidth="1"/>
    <col min="8201" max="8201" width="14.42578125" style="658" customWidth="1"/>
    <col min="8202" max="8202" width="13.7109375" style="658" customWidth="1"/>
    <col min="8203" max="8203" width="10.140625" style="658" customWidth="1"/>
    <col min="8204" max="8204" width="4.42578125" style="658" customWidth="1"/>
    <col min="8205" max="8205" width="24" style="658" customWidth="1"/>
    <col min="8206" max="8206" width="13.140625" style="658" customWidth="1"/>
    <col min="8207" max="8207" width="13" style="658" customWidth="1"/>
    <col min="8208" max="8208" width="10.42578125" style="658" customWidth="1"/>
    <col min="8209" max="8444" width="9.140625" style="658"/>
    <col min="8445" max="8445" width="5" style="658" customWidth="1"/>
    <col min="8446" max="8446" width="17.7109375" style="658" customWidth="1"/>
    <col min="8447" max="8447" width="13.85546875" style="658" customWidth="1"/>
    <col min="8448" max="8448" width="13.140625" style="658" customWidth="1"/>
    <col min="8449" max="8449" width="12.28515625" style="658" customWidth="1"/>
    <col min="8450" max="8450" width="3" style="658" customWidth="1"/>
    <col min="8451" max="8451" width="20.28515625" style="658" customWidth="1"/>
    <col min="8452" max="8452" width="12.5703125" style="658" customWidth="1"/>
    <col min="8453" max="8453" width="11.7109375" style="658" customWidth="1"/>
    <col min="8454" max="8454" width="9.140625" style="658"/>
    <col min="8455" max="8455" width="2.85546875" style="658" customWidth="1"/>
    <col min="8456" max="8456" width="18.5703125" style="658" customWidth="1"/>
    <col min="8457" max="8457" width="14.42578125" style="658" customWidth="1"/>
    <col min="8458" max="8458" width="13.7109375" style="658" customWidth="1"/>
    <col min="8459" max="8459" width="10.140625" style="658" customWidth="1"/>
    <col min="8460" max="8460" width="4.42578125" style="658" customWidth="1"/>
    <col min="8461" max="8461" width="24" style="658" customWidth="1"/>
    <col min="8462" max="8462" width="13.140625" style="658" customWidth="1"/>
    <col min="8463" max="8463" width="13" style="658" customWidth="1"/>
    <col min="8464" max="8464" width="10.42578125" style="658" customWidth="1"/>
    <col min="8465" max="8700" width="9.140625" style="658"/>
    <col min="8701" max="8701" width="5" style="658" customWidth="1"/>
    <col min="8702" max="8702" width="17.7109375" style="658" customWidth="1"/>
    <col min="8703" max="8703" width="13.85546875" style="658" customWidth="1"/>
    <col min="8704" max="8704" width="13.140625" style="658" customWidth="1"/>
    <col min="8705" max="8705" width="12.28515625" style="658" customWidth="1"/>
    <col min="8706" max="8706" width="3" style="658" customWidth="1"/>
    <col min="8707" max="8707" width="20.28515625" style="658" customWidth="1"/>
    <col min="8708" max="8708" width="12.5703125" style="658" customWidth="1"/>
    <col min="8709" max="8709" width="11.7109375" style="658" customWidth="1"/>
    <col min="8710" max="8710" width="9.140625" style="658"/>
    <col min="8711" max="8711" width="2.85546875" style="658" customWidth="1"/>
    <col min="8712" max="8712" width="18.5703125" style="658" customWidth="1"/>
    <col min="8713" max="8713" width="14.42578125" style="658" customWidth="1"/>
    <col min="8714" max="8714" width="13.7109375" style="658" customWidth="1"/>
    <col min="8715" max="8715" width="10.140625" style="658" customWidth="1"/>
    <col min="8716" max="8716" width="4.42578125" style="658" customWidth="1"/>
    <col min="8717" max="8717" width="24" style="658" customWidth="1"/>
    <col min="8718" max="8718" width="13.140625" style="658" customWidth="1"/>
    <col min="8719" max="8719" width="13" style="658" customWidth="1"/>
    <col min="8720" max="8720" width="10.42578125" style="658" customWidth="1"/>
    <col min="8721" max="8956" width="9.140625" style="658"/>
    <col min="8957" max="8957" width="5" style="658" customWidth="1"/>
    <col min="8958" max="8958" width="17.7109375" style="658" customWidth="1"/>
    <col min="8959" max="8959" width="13.85546875" style="658" customWidth="1"/>
    <col min="8960" max="8960" width="13.140625" style="658" customWidth="1"/>
    <col min="8961" max="8961" width="12.28515625" style="658" customWidth="1"/>
    <col min="8962" max="8962" width="3" style="658" customWidth="1"/>
    <col min="8963" max="8963" width="20.28515625" style="658" customWidth="1"/>
    <col min="8964" max="8964" width="12.5703125" style="658" customWidth="1"/>
    <col min="8965" max="8965" width="11.7109375" style="658" customWidth="1"/>
    <col min="8966" max="8966" width="9.140625" style="658"/>
    <col min="8967" max="8967" width="2.85546875" style="658" customWidth="1"/>
    <col min="8968" max="8968" width="18.5703125" style="658" customWidth="1"/>
    <col min="8969" max="8969" width="14.42578125" style="658" customWidth="1"/>
    <col min="8970" max="8970" width="13.7109375" style="658" customWidth="1"/>
    <col min="8971" max="8971" width="10.140625" style="658" customWidth="1"/>
    <col min="8972" max="8972" width="4.42578125" style="658" customWidth="1"/>
    <col min="8973" max="8973" width="24" style="658" customWidth="1"/>
    <col min="8974" max="8974" width="13.140625" style="658" customWidth="1"/>
    <col min="8975" max="8975" width="13" style="658" customWidth="1"/>
    <col min="8976" max="8976" width="10.42578125" style="658" customWidth="1"/>
    <col min="8977" max="9212" width="9.140625" style="658"/>
    <col min="9213" max="9213" width="5" style="658" customWidth="1"/>
    <col min="9214" max="9214" width="17.7109375" style="658" customWidth="1"/>
    <col min="9215" max="9215" width="13.85546875" style="658" customWidth="1"/>
    <col min="9216" max="9216" width="13.140625" style="658" customWidth="1"/>
    <col min="9217" max="9217" width="12.28515625" style="658" customWidth="1"/>
    <col min="9218" max="9218" width="3" style="658" customWidth="1"/>
    <col min="9219" max="9219" width="20.28515625" style="658" customWidth="1"/>
    <col min="9220" max="9220" width="12.5703125" style="658" customWidth="1"/>
    <col min="9221" max="9221" width="11.7109375" style="658" customWidth="1"/>
    <col min="9222" max="9222" width="9.140625" style="658"/>
    <col min="9223" max="9223" width="2.85546875" style="658" customWidth="1"/>
    <col min="9224" max="9224" width="18.5703125" style="658" customWidth="1"/>
    <col min="9225" max="9225" width="14.42578125" style="658" customWidth="1"/>
    <col min="9226" max="9226" width="13.7109375" style="658" customWidth="1"/>
    <col min="9227" max="9227" width="10.140625" style="658" customWidth="1"/>
    <col min="9228" max="9228" width="4.42578125" style="658" customWidth="1"/>
    <col min="9229" max="9229" width="24" style="658" customWidth="1"/>
    <col min="9230" max="9230" width="13.140625" style="658" customWidth="1"/>
    <col min="9231" max="9231" width="13" style="658" customWidth="1"/>
    <col min="9232" max="9232" width="10.42578125" style="658" customWidth="1"/>
    <col min="9233" max="9468" width="9.140625" style="658"/>
    <col min="9469" max="9469" width="5" style="658" customWidth="1"/>
    <col min="9470" max="9470" width="17.7109375" style="658" customWidth="1"/>
    <col min="9471" max="9471" width="13.85546875" style="658" customWidth="1"/>
    <col min="9472" max="9472" width="13.140625" style="658" customWidth="1"/>
    <col min="9473" max="9473" width="12.28515625" style="658" customWidth="1"/>
    <col min="9474" max="9474" width="3" style="658" customWidth="1"/>
    <col min="9475" max="9475" width="20.28515625" style="658" customWidth="1"/>
    <col min="9476" max="9476" width="12.5703125" style="658" customWidth="1"/>
    <col min="9477" max="9477" width="11.7109375" style="658" customWidth="1"/>
    <col min="9478" max="9478" width="9.140625" style="658"/>
    <col min="9479" max="9479" width="2.85546875" style="658" customWidth="1"/>
    <col min="9480" max="9480" width="18.5703125" style="658" customWidth="1"/>
    <col min="9481" max="9481" width="14.42578125" style="658" customWidth="1"/>
    <col min="9482" max="9482" width="13.7109375" style="658" customWidth="1"/>
    <col min="9483" max="9483" width="10.140625" style="658" customWidth="1"/>
    <col min="9484" max="9484" width="4.42578125" style="658" customWidth="1"/>
    <col min="9485" max="9485" width="24" style="658" customWidth="1"/>
    <col min="9486" max="9486" width="13.140625" style="658" customWidth="1"/>
    <col min="9487" max="9487" width="13" style="658" customWidth="1"/>
    <col min="9488" max="9488" width="10.42578125" style="658" customWidth="1"/>
    <col min="9489" max="9724" width="9.140625" style="658"/>
    <col min="9725" max="9725" width="5" style="658" customWidth="1"/>
    <col min="9726" max="9726" width="17.7109375" style="658" customWidth="1"/>
    <col min="9727" max="9727" width="13.85546875" style="658" customWidth="1"/>
    <col min="9728" max="9728" width="13.140625" style="658" customWidth="1"/>
    <col min="9729" max="9729" width="12.28515625" style="658" customWidth="1"/>
    <col min="9730" max="9730" width="3" style="658" customWidth="1"/>
    <col min="9731" max="9731" width="20.28515625" style="658" customWidth="1"/>
    <col min="9732" max="9732" width="12.5703125" style="658" customWidth="1"/>
    <col min="9733" max="9733" width="11.7109375" style="658" customWidth="1"/>
    <col min="9734" max="9734" width="9.140625" style="658"/>
    <col min="9735" max="9735" width="2.85546875" style="658" customWidth="1"/>
    <col min="9736" max="9736" width="18.5703125" style="658" customWidth="1"/>
    <col min="9737" max="9737" width="14.42578125" style="658" customWidth="1"/>
    <col min="9738" max="9738" width="13.7109375" style="658" customWidth="1"/>
    <col min="9739" max="9739" width="10.140625" style="658" customWidth="1"/>
    <col min="9740" max="9740" width="4.42578125" style="658" customWidth="1"/>
    <col min="9741" max="9741" width="24" style="658" customWidth="1"/>
    <col min="9742" max="9742" width="13.140625" style="658" customWidth="1"/>
    <col min="9743" max="9743" width="13" style="658" customWidth="1"/>
    <col min="9744" max="9744" width="10.42578125" style="658" customWidth="1"/>
    <col min="9745" max="9980" width="9.140625" style="658"/>
    <col min="9981" max="9981" width="5" style="658" customWidth="1"/>
    <col min="9982" max="9982" width="17.7109375" style="658" customWidth="1"/>
    <col min="9983" max="9983" width="13.85546875" style="658" customWidth="1"/>
    <col min="9984" max="9984" width="13.140625" style="658" customWidth="1"/>
    <col min="9985" max="9985" width="12.28515625" style="658" customWidth="1"/>
    <col min="9986" max="9986" width="3" style="658" customWidth="1"/>
    <col min="9987" max="9987" width="20.28515625" style="658" customWidth="1"/>
    <col min="9988" max="9988" width="12.5703125" style="658" customWidth="1"/>
    <col min="9989" max="9989" width="11.7109375" style="658" customWidth="1"/>
    <col min="9990" max="9990" width="9.140625" style="658"/>
    <col min="9991" max="9991" width="2.85546875" style="658" customWidth="1"/>
    <col min="9992" max="9992" width="18.5703125" style="658" customWidth="1"/>
    <col min="9993" max="9993" width="14.42578125" style="658" customWidth="1"/>
    <col min="9994" max="9994" width="13.7109375" style="658" customWidth="1"/>
    <col min="9995" max="9995" width="10.140625" style="658" customWidth="1"/>
    <col min="9996" max="9996" width="4.42578125" style="658" customWidth="1"/>
    <col min="9997" max="9997" width="24" style="658" customWidth="1"/>
    <col min="9998" max="9998" width="13.140625" style="658" customWidth="1"/>
    <col min="9999" max="9999" width="13" style="658" customWidth="1"/>
    <col min="10000" max="10000" width="10.42578125" style="658" customWidth="1"/>
    <col min="10001" max="10236" width="9.140625" style="658"/>
    <col min="10237" max="10237" width="5" style="658" customWidth="1"/>
    <col min="10238" max="10238" width="17.7109375" style="658" customWidth="1"/>
    <col min="10239" max="10239" width="13.85546875" style="658" customWidth="1"/>
    <col min="10240" max="10240" width="13.140625" style="658" customWidth="1"/>
    <col min="10241" max="10241" width="12.28515625" style="658" customWidth="1"/>
    <col min="10242" max="10242" width="3" style="658" customWidth="1"/>
    <col min="10243" max="10243" width="20.28515625" style="658" customWidth="1"/>
    <col min="10244" max="10244" width="12.5703125" style="658" customWidth="1"/>
    <col min="10245" max="10245" width="11.7109375" style="658" customWidth="1"/>
    <col min="10246" max="10246" width="9.140625" style="658"/>
    <col min="10247" max="10247" width="2.85546875" style="658" customWidth="1"/>
    <col min="10248" max="10248" width="18.5703125" style="658" customWidth="1"/>
    <col min="10249" max="10249" width="14.42578125" style="658" customWidth="1"/>
    <col min="10250" max="10250" width="13.7109375" style="658" customWidth="1"/>
    <col min="10251" max="10251" width="10.140625" style="658" customWidth="1"/>
    <col min="10252" max="10252" width="4.42578125" style="658" customWidth="1"/>
    <col min="10253" max="10253" width="24" style="658" customWidth="1"/>
    <col min="10254" max="10254" width="13.140625" style="658" customWidth="1"/>
    <col min="10255" max="10255" width="13" style="658" customWidth="1"/>
    <col min="10256" max="10256" width="10.42578125" style="658" customWidth="1"/>
    <col min="10257" max="10492" width="9.140625" style="658"/>
    <col min="10493" max="10493" width="5" style="658" customWidth="1"/>
    <col min="10494" max="10494" width="17.7109375" style="658" customWidth="1"/>
    <col min="10495" max="10495" width="13.85546875" style="658" customWidth="1"/>
    <col min="10496" max="10496" width="13.140625" style="658" customWidth="1"/>
    <col min="10497" max="10497" width="12.28515625" style="658" customWidth="1"/>
    <col min="10498" max="10498" width="3" style="658" customWidth="1"/>
    <col min="10499" max="10499" width="20.28515625" style="658" customWidth="1"/>
    <col min="10500" max="10500" width="12.5703125" style="658" customWidth="1"/>
    <col min="10501" max="10501" width="11.7109375" style="658" customWidth="1"/>
    <col min="10502" max="10502" width="9.140625" style="658"/>
    <col min="10503" max="10503" width="2.85546875" style="658" customWidth="1"/>
    <col min="10504" max="10504" width="18.5703125" style="658" customWidth="1"/>
    <col min="10505" max="10505" width="14.42578125" style="658" customWidth="1"/>
    <col min="10506" max="10506" width="13.7109375" style="658" customWidth="1"/>
    <col min="10507" max="10507" width="10.140625" style="658" customWidth="1"/>
    <col min="10508" max="10508" width="4.42578125" style="658" customWidth="1"/>
    <col min="10509" max="10509" width="24" style="658" customWidth="1"/>
    <col min="10510" max="10510" width="13.140625" style="658" customWidth="1"/>
    <col min="10511" max="10511" width="13" style="658" customWidth="1"/>
    <col min="10512" max="10512" width="10.42578125" style="658" customWidth="1"/>
    <col min="10513" max="10748" width="9.140625" style="658"/>
    <col min="10749" max="10749" width="5" style="658" customWidth="1"/>
    <col min="10750" max="10750" width="17.7109375" style="658" customWidth="1"/>
    <col min="10751" max="10751" width="13.85546875" style="658" customWidth="1"/>
    <col min="10752" max="10752" width="13.140625" style="658" customWidth="1"/>
    <col min="10753" max="10753" width="12.28515625" style="658" customWidth="1"/>
    <col min="10754" max="10754" width="3" style="658" customWidth="1"/>
    <col min="10755" max="10755" width="20.28515625" style="658" customWidth="1"/>
    <col min="10756" max="10756" width="12.5703125" style="658" customWidth="1"/>
    <col min="10757" max="10757" width="11.7109375" style="658" customWidth="1"/>
    <col min="10758" max="10758" width="9.140625" style="658"/>
    <col min="10759" max="10759" width="2.85546875" style="658" customWidth="1"/>
    <col min="10760" max="10760" width="18.5703125" style="658" customWidth="1"/>
    <col min="10761" max="10761" width="14.42578125" style="658" customWidth="1"/>
    <col min="10762" max="10762" width="13.7109375" style="658" customWidth="1"/>
    <col min="10763" max="10763" width="10.140625" style="658" customWidth="1"/>
    <col min="10764" max="10764" width="4.42578125" style="658" customWidth="1"/>
    <col min="10765" max="10765" width="24" style="658" customWidth="1"/>
    <col min="10766" max="10766" width="13.140625" style="658" customWidth="1"/>
    <col min="10767" max="10767" width="13" style="658" customWidth="1"/>
    <col min="10768" max="10768" width="10.42578125" style="658" customWidth="1"/>
    <col min="10769" max="11004" width="9.140625" style="658"/>
    <col min="11005" max="11005" width="5" style="658" customWidth="1"/>
    <col min="11006" max="11006" width="17.7109375" style="658" customWidth="1"/>
    <col min="11007" max="11007" width="13.85546875" style="658" customWidth="1"/>
    <col min="11008" max="11008" width="13.140625" style="658" customWidth="1"/>
    <col min="11009" max="11009" width="12.28515625" style="658" customWidth="1"/>
    <col min="11010" max="11010" width="3" style="658" customWidth="1"/>
    <col min="11011" max="11011" width="20.28515625" style="658" customWidth="1"/>
    <col min="11012" max="11012" width="12.5703125" style="658" customWidth="1"/>
    <col min="11013" max="11013" width="11.7109375" style="658" customWidth="1"/>
    <col min="11014" max="11014" width="9.140625" style="658"/>
    <col min="11015" max="11015" width="2.85546875" style="658" customWidth="1"/>
    <col min="11016" max="11016" width="18.5703125" style="658" customWidth="1"/>
    <col min="11017" max="11017" width="14.42578125" style="658" customWidth="1"/>
    <col min="11018" max="11018" width="13.7109375" style="658" customWidth="1"/>
    <col min="11019" max="11019" width="10.140625" style="658" customWidth="1"/>
    <col min="11020" max="11020" width="4.42578125" style="658" customWidth="1"/>
    <col min="11021" max="11021" width="24" style="658" customWidth="1"/>
    <col min="11022" max="11022" width="13.140625" style="658" customWidth="1"/>
    <col min="11023" max="11023" width="13" style="658" customWidth="1"/>
    <col min="11024" max="11024" width="10.42578125" style="658" customWidth="1"/>
    <col min="11025" max="11260" width="9.140625" style="658"/>
    <col min="11261" max="11261" width="5" style="658" customWidth="1"/>
    <col min="11262" max="11262" width="17.7109375" style="658" customWidth="1"/>
    <col min="11263" max="11263" width="13.85546875" style="658" customWidth="1"/>
    <col min="11264" max="11264" width="13.140625" style="658" customWidth="1"/>
    <col min="11265" max="11265" width="12.28515625" style="658" customWidth="1"/>
    <col min="11266" max="11266" width="3" style="658" customWidth="1"/>
    <col min="11267" max="11267" width="20.28515625" style="658" customWidth="1"/>
    <col min="11268" max="11268" width="12.5703125" style="658" customWidth="1"/>
    <col min="11269" max="11269" width="11.7109375" style="658" customWidth="1"/>
    <col min="11270" max="11270" width="9.140625" style="658"/>
    <col min="11271" max="11271" width="2.85546875" style="658" customWidth="1"/>
    <col min="11272" max="11272" width="18.5703125" style="658" customWidth="1"/>
    <col min="11273" max="11273" width="14.42578125" style="658" customWidth="1"/>
    <col min="11274" max="11274" width="13.7109375" style="658" customWidth="1"/>
    <col min="11275" max="11275" width="10.140625" style="658" customWidth="1"/>
    <col min="11276" max="11276" width="4.42578125" style="658" customWidth="1"/>
    <col min="11277" max="11277" width="24" style="658" customWidth="1"/>
    <col min="11278" max="11278" width="13.140625" style="658" customWidth="1"/>
    <col min="11279" max="11279" width="13" style="658" customWidth="1"/>
    <col min="11280" max="11280" width="10.42578125" style="658" customWidth="1"/>
    <col min="11281" max="11516" width="9.140625" style="658"/>
    <col min="11517" max="11517" width="5" style="658" customWidth="1"/>
    <col min="11518" max="11518" width="17.7109375" style="658" customWidth="1"/>
    <col min="11519" max="11519" width="13.85546875" style="658" customWidth="1"/>
    <col min="11520" max="11520" width="13.140625" style="658" customWidth="1"/>
    <col min="11521" max="11521" width="12.28515625" style="658" customWidth="1"/>
    <col min="11522" max="11522" width="3" style="658" customWidth="1"/>
    <col min="11523" max="11523" width="20.28515625" style="658" customWidth="1"/>
    <col min="11524" max="11524" width="12.5703125" style="658" customWidth="1"/>
    <col min="11525" max="11525" width="11.7109375" style="658" customWidth="1"/>
    <col min="11526" max="11526" width="9.140625" style="658"/>
    <col min="11527" max="11527" width="2.85546875" style="658" customWidth="1"/>
    <col min="11528" max="11528" width="18.5703125" style="658" customWidth="1"/>
    <col min="11529" max="11529" width="14.42578125" style="658" customWidth="1"/>
    <col min="11530" max="11530" width="13.7109375" style="658" customWidth="1"/>
    <col min="11531" max="11531" width="10.140625" style="658" customWidth="1"/>
    <col min="11532" max="11532" width="4.42578125" style="658" customWidth="1"/>
    <col min="11533" max="11533" width="24" style="658" customWidth="1"/>
    <col min="11534" max="11534" width="13.140625" style="658" customWidth="1"/>
    <col min="11535" max="11535" width="13" style="658" customWidth="1"/>
    <col min="11536" max="11536" width="10.42578125" style="658" customWidth="1"/>
    <col min="11537" max="11772" width="9.140625" style="658"/>
    <col min="11773" max="11773" width="5" style="658" customWidth="1"/>
    <col min="11774" max="11774" width="17.7109375" style="658" customWidth="1"/>
    <col min="11775" max="11775" width="13.85546875" style="658" customWidth="1"/>
    <col min="11776" max="11776" width="13.140625" style="658" customWidth="1"/>
    <col min="11777" max="11777" width="12.28515625" style="658" customWidth="1"/>
    <col min="11778" max="11778" width="3" style="658" customWidth="1"/>
    <col min="11779" max="11779" width="20.28515625" style="658" customWidth="1"/>
    <col min="11780" max="11780" width="12.5703125" style="658" customWidth="1"/>
    <col min="11781" max="11781" width="11.7109375" style="658" customWidth="1"/>
    <col min="11782" max="11782" width="9.140625" style="658"/>
    <col min="11783" max="11783" width="2.85546875" style="658" customWidth="1"/>
    <col min="11784" max="11784" width="18.5703125" style="658" customWidth="1"/>
    <col min="11785" max="11785" width="14.42578125" style="658" customWidth="1"/>
    <col min="11786" max="11786" width="13.7109375" style="658" customWidth="1"/>
    <col min="11787" max="11787" width="10.140625" style="658" customWidth="1"/>
    <col min="11788" max="11788" width="4.42578125" style="658" customWidth="1"/>
    <col min="11789" max="11789" width="24" style="658" customWidth="1"/>
    <col min="11790" max="11790" width="13.140625" style="658" customWidth="1"/>
    <col min="11791" max="11791" width="13" style="658" customWidth="1"/>
    <col min="11792" max="11792" width="10.42578125" style="658" customWidth="1"/>
    <col min="11793" max="12028" width="9.140625" style="658"/>
    <col min="12029" max="12029" width="5" style="658" customWidth="1"/>
    <col min="12030" max="12030" width="17.7109375" style="658" customWidth="1"/>
    <col min="12031" max="12031" width="13.85546875" style="658" customWidth="1"/>
    <col min="12032" max="12032" width="13.140625" style="658" customWidth="1"/>
    <col min="12033" max="12033" width="12.28515625" style="658" customWidth="1"/>
    <col min="12034" max="12034" width="3" style="658" customWidth="1"/>
    <col min="12035" max="12035" width="20.28515625" style="658" customWidth="1"/>
    <col min="12036" max="12036" width="12.5703125" style="658" customWidth="1"/>
    <col min="12037" max="12037" width="11.7109375" style="658" customWidth="1"/>
    <col min="12038" max="12038" width="9.140625" style="658"/>
    <col min="12039" max="12039" width="2.85546875" style="658" customWidth="1"/>
    <col min="12040" max="12040" width="18.5703125" style="658" customWidth="1"/>
    <col min="12041" max="12041" width="14.42578125" style="658" customWidth="1"/>
    <col min="12042" max="12042" width="13.7109375" style="658" customWidth="1"/>
    <col min="12043" max="12043" width="10.140625" style="658" customWidth="1"/>
    <col min="12044" max="12044" width="4.42578125" style="658" customWidth="1"/>
    <col min="12045" max="12045" width="24" style="658" customWidth="1"/>
    <col min="12046" max="12046" width="13.140625" style="658" customWidth="1"/>
    <col min="12047" max="12047" width="13" style="658" customWidth="1"/>
    <col min="12048" max="12048" width="10.42578125" style="658" customWidth="1"/>
    <col min="12049" max="12284" width="9.140625" style="658"/>
    <col min="12285" max="12285" width="5" style="658" customWidth="1"/>
    <col min="12286" max="12286" width="17.7109375" style="658" customWidth="1"/>
    <col min="12287" max="12287" width="13.85546875" style="658" customWidth="1"/>
    <col min="12288" max="12288" width="13.140625" style="658" customWidth="1"/>
    <col min="12289" max="12289" width="12.28515625" style="658" customWidth="1"/>
    <col min="12290" max="12290" width="3" style="658" customWidth="1"/>
    <col min="12291" max="12291" width="20.28515625" style="658" customWidth="1"/>
    <col min="12292" max="12292" width="12.5703125" style="658" customWidth="1"/>
    <col min="12293" max="12293" width="11.7109375" style="658" customWidth="1"/>
    <col min="12294" max="12294" width="9.140625" style="658"/>
    <col min="12295" max="12295" width="2.85546875" style="658" customWidth="1"/>
    <col min="12296" max="12296" width="18.5703125" style="658" customWidth="1"/>
    <col min="12297" max="12297" width="14.42578125" style="658" customWidth="1"/>
    <col min="12298" max="12298" width="13.7109375" style="658" customWidth="1"/>
    <col min="12299" max="12299" width="10.140625" style="658" customWidth="1"/>
    <col min="12300" max="12300" width="4.42578125" style="658" customWidth="1"/>
    <col min="12301" max="12301" width="24" style="658" customWidth="1"/>
    <col min="12302" max="12302" width="13.140625" style="658" customWidth="1"/>
    <col min="12303" max="12303" width="13" style="658" customWidth="1"/>
    <col min="12304" max="12304" width="10.42578125" style="658" customWidth="1"/>
    <col min="12305" max="12540" width="9.140625" style="658"/>
    <col min="12541" max="12541" width="5" style="658" customWidth="1"/>
    <col min="12542" max="12542" width="17.7109375" style="658" customWidth="1"/>
    <col min="12543" max="12543" width="13.85546875" style="658" customWidth="1"/>
    <col min="12544" max="12544" width="13.140625" style="658" customWidth="1"/>
    <col min="12545" max="12545" width="12.28515625" style="658" customWidth="1"/>
    <col min="12546" max="12546" width="3" style="658" customWidth="1"/>
    <col min="12547" max="12547" width="20.28515625" style="658" customWidth="1"/>
    <col min="12548" max="12548" width="12.5703125" style="658" customWidth="1"/>
    <col min="12549" max="12549" width="11.7109375" style="658" customWidth="1"/>
    <col min="12550" max="12550" width="9.140625" style="658"/>
    <col min="12551" max="12551" width="2.85546875" style="658" customWidth="1"/>
    <col min="12552" max="12552" width="18.5703125" style="658" customWidth="1"/>
    <col min="12553" max="12553" width="14.42578125" style="658" customWidth="1"/>
    <col min="12554" max="12554" width="13.7109375" style="658" customWidth="1"/>
    <col min="12555" max="12555" width="10.140625" style="658" customWidth="1"/>
    <col min="12556" max="12556" width="4.42578125" style="658" customWidth="1"/>
    <col min="12557" max="12557" width="24" style="658" customWidth="1"/>
    <col min="12558" max="12558" width="13.140625" style="658" customWidth="1"/>
    <col min="12559" max="12559" width="13" style="658" customWidth="1"/>
    <col min="12560" max="12560" width="10.42578125" style="658" customWidth="1"/>
    <col min="12561" max="12796" width="9.140625" style="658"/>
    <col min="12797" max="12797" width="5" style="658" customWidth="1"/>
    <col min="12798" max="12798" width="17.7109375" style="658" customWidth="1"/>
    <col min="12799" max="12799" width="13.85546875" style="658" customWidth="1"/>
    <col min="12800" max="12800" width="13.140625" style="658" customWidth="1"/>
    <col min="12801" max="12801" width="12.28515625" style="658" customWidth="1"/>
    <col min="12802" max="12802" width="3" style="658" customWidth="1"/>
    <col min="12803" max="12803" width="20.28515625" style="658" customWidth="1"/>
    <col min="12804" max="12804" width="12.5703125" style="658" customWidth="1"/>
    <col min="12805" max="12805" width="11.7109375" style="658" customWidth="1"/>
    <col min="12806" max="12806" width="9.140625" style="658"/>
    <col min="12807" max="12807" width="2.85546875" style="658" customWidth="1"/>
    <col min="12808" max="12808" width="18.5703125" style="658" customWidth="1"/>
    <col min="12809" max="12809" width="14.42578125" style="658" customWidth="1"/>
    <col min="12810" max="12810" width="13.7109375" style="658" customWidth="1"/>
    <col min="12811" max="12811" width="10.140625" style="658" customWidth="1"/>
    <col min="12812" max="12812" width="4.42578125" style="658" customWidth="1"/>
    <col min="12813" max="12813" width="24" style="658" customWidth="1"/>
    <col min="12814" max="12814" width="13.140625" style="658" customWidth="1"/>
    <col min="12815" max="12815" width="13" style="658" customWidth="1"/>
    <col min="12816" max="12816" width="10.42578125" style="658" customWidth="1"/>
    <col min="12817" max="13052" width="9.140625" style="658"/>
    <col min="13053" max="13053" width="5" style="658" customWidth="1"/>
    <col min="13054" max="13054" width="17.7109375" style="658" customWidth="1"/>
    <col min="13055" max="13055" width="13.85546875" style="658" customWidth="1"/>
    <col min="13056" max="13056" width="13.140625" style="658" customWidth="1"/>
    <col min="13057" max="13057" width="12.28515625" style="658" customWidth="1"/>
    <col min="13058" max="13058" width="3" style="658" customWidth="1"/>
    <col min="13059" max="13059" width="20.28515625" style="658" customWidth="1"/>
    <col min="13060" max="13060" width="12.5703125" style="658" customWidth="1"/>
    <col min="13061" max="13061" width="11.7109375" style="658" customWidth="1"/>
    <col min="13062" max="13062" width="9.140625" style="658"/>
    <col min="13063" max="13063" width="2.85546875" style="658" customWidth="1"/>
    <col min="13064" max="13064" width="18.5703125" style="658" customWidth="1"/>
    <col min="13065" max="13065" width="14.42578125" style="658" customWidth="1"/>
    <col min="13066" max="13066" width="13.7109375" style="658" customWidth="1"/>
    <col min="13067" max="13067" width="10.140625" style="658" customWidth="1"/>
    <col min="13068" max="13068" width="4.42578125" style="658" customWidth="1"/>
    <col min="13069" max="13069" width="24" style="658" customWidth="1"/>
    <col min="13070" max="13070" width="13.140625" style="658" customWidth="1"/>
    <col min="13071" max="13071" width="13" style="658" customWidth="1"/>
    <col min="13072" max="13072" width="10.42578125" style="658" customWidth="1"/>
    <col min="13073" max="13308" width="9.140625" style="658"/>
    <col min="13309" max="13309" width="5" style="658" customWidth="1"/>
    <col min="13310" max="13310" width="17.7109375" style="658" customWidth="1"/>
    <col min="13311" max="13311" width="13.85546875" style="658" customWidth="1"/>
    <col min="13312" max="13312" width="13.140625" style="658" customWidth="1"/>
    <col min="13313" max="13313" width="12.28515625" style="658" customWidth="1"/>
    <col min="13314" max="13314" width="3" style="658" customWidth="1"/>
    <col min="13315" max="13315" width="20.28515625" style="658" customWidth="1"/>
    <col min="13316" max="13316" width="12.5703125" style="658" customWidth="1"/>
    <col min="13317" max="13317" width="11.7109375" style="658" customWidth="1"/>
    <col min="13318" max="13318" width="9.140625" style="658"/>
    <col min="13319" max="13319" width="2.85546875" style="658" customWidth="1"/>
    <col min="13320" max="13320" width="18.5703125" style="658" customWidth="1"/>
    <col min="13321" max="13321" width="14.42578125" style="658" customWidth="1"/>
    <col min="13322" max="13322" width="13.7109375" style="658" customWidth="1"/>
    <col min="13323" max="13323" width="10.140625" style="658" customWidth="1"/>
    <col min="13324" max="13324" width="4.42578125" style="658" customWidth="1"/>
    <col min="13325" max="13325" width="24" style="658" customWidth="1"/>
    <col min="13326" max="13326" width="13.140625" style="658" customWidth="1"/>
    <col min="13327" max="13327" width="13" style="658" customWidth="1"/>
    <col min="13328" max="13328" width="10.42578125" style="658" customWidth="1"/>
    <col min="13329" max="13564" width="9.140625" style="658"/>
    <col min="13565" max="13565" width="5" style="658" customWidth="1"/>
    <col min="13566" max="13566" width="17.7109375" style="658" customWidth="1"/>
    <col min="13567" max="13567" width="13.85546875" style="658" customWidth="1"/>
    <col min="13568" max="13568" width="13.140625" style="658" customWidth="1"/>
    <col min="13569" max="13569" width="12.28515625" style="658" customWidth="1"/>
    <col min="13570" max="13570" width="3" style="658" customWidth="1"/>
    <col min="13571" max="13571" width="20.28515625" style="658" customWidth="1"/>
    <col min="13572" max="13572" width="12.5703125" style="658" customWidth="1"/>
    <col min="13573" max="13573" width="11.7109375" style="658" customWidth="1"/>
    <col min="13574" max="13574" width="9.140625" style="658"/>
    <col min="13575" max="13575" width="2.85546875" style="658" customWidth="1"/>
    <col min="13576" max="13576" width="18.5703125" style="658" customWidth="1"/>
    <col min="13577" max="13577" width="14.42578125" style="658" customWidth="1"/>
    <col min="13578" max="13578" width="13.7109375" style="658" customWidth="1"/>
    <col min="13579" max="13579" width="10.140625" style="658" customWidth="1"/>
    <col min="13580" max="13580" width="4.42578125" style="658" customWidth="1"/>
    <col min="13581" max="13581" width="24" style="658" customWidth="1"/>
    <col min="13582" max="13582" width="13.140625" style="658" customWidth="1"/>
    <col min="13583" max="13583" width="13" style="658" customWidth="1"/>
    <col min="13584" max="13584" width="10.42578125" style="658" customWidth="1"/>
    <col min="13585" max="13820" width="9.140625" style="658"/>
    <col min="13821" max="13821" width="5" style="658" customWidth="1"/>
    <col min="13822" max="13822" width="17.7109375" style="658" customWidth="1"/>
    <col min="13823" max="13823" width="13.85546875" style="658" customWidth="1"/>
    <col min="13824" max="13824" width="13.140625" style="658" customWidth="1"/>
    <col min="13825" max="13825" width="12.28515625" style="658" customWidth="1"/>
    <col min="13826" max="13826" width="3" style="658" customWidth="1"/>
    <col min="13827" max="13827" width="20.28515625" style="658" customWidth="1"/>
    <col min="13828" max="13828" width="12.5703125" style="658" customWidth="1"/>
    <col min="13829" max="13829" width="11.7109375" style="658" customWidth="1"/>
    <col min="13830" max="13830" width="9.140625" style="658"/>
    <col min="13831" max="13831" width="2.85546875" style="658" customWidth="1"/>
    <col min="13832" max="13832" width="18.5703125" style="658" customWidth="1"/>
    <col min="13833" max="13833" width="14.42578125" style="658" customWidth="1"/>
    <col min="13834" max="13834" width="13.7109375" style="658" customWidth="1"/>
    <col min="13835" max="13835" width="10.140625" style="658" customWidth="1"/>
    <col min="13836" max="13836" width="4.42578125" style="658" customWidth="1"/>
    <col min="13837" max="13837" width="24" style="658" customWidth="1"/>
    <col min="13838" max="13838" width="13.140625" style="658" customWidth="1"/>
    <col min="13839" max="13839" width="13" style="658" customWidth="1"/>
    <col min="13840" max="13840" width="10.42578125" style="658" customWidth="1"/>
    <col min="13841" max="14076" width="9.140625" style="658"/>
    <col min="14077" max="14077" width="5" style="658" customWidth="1"/>
    <col min="14078" max="14078" width="17.7109375" style="658" customWidth="1"/>
    <col min="14079" max="14079" width="13.85546875" style="658" customWidth="1"/>
    <col min="14080" max="14080" width="13.140625" style="658" customWidth="1"/>
    <col min="14081" max="14081" width="12.28515625" style="658" customWidth="1"/>
    <col min="14082" max="14082" width="3" style="658" customWidth="1"/>
    <col min="14083" max="14083" width="20.28515625" style="658" customWidth="1"/>
    <col min="14084" max="14084" width="12.5703125" style="658" customWidth="1"/>
    <col min="14085" max="14085" width="11.7109375" style="658" customWidth="1"/>
    <col min="14086" max="14086" width="9.140625" style="658"/>
    <col min="14087" max="14087" width="2.85546875" style="658" customWidth="1"/>
    <col min="14088" max="14088" width="18.5703125" style="658" customWidth="1"/>
    <col min="14089" max="14089" width="14.42578125" style="658" customWidth="1"/>
    <col min="14090" max="14090" width="13.7109375" style="658" customWidth="1"/>
    <col min="14091" max="14091" width="10.140625" style="658" customWidth="1"/>
    <col min="14092" max="14092" width="4.42578125" style="658" customWidth="1"/>
    <col min="14093" max="14093" width="24" style="658" customWidth="1"/>
    <col min="14094" max="14094" width="13.140625" style="658" customWidth="1"/>
    <col min="14095" max="14095" width="13" style="658" customWidth="1"/>
    <col min="14096" max="14096" width="10.42578125" style="658" customWidth="1"/>
    <col min="14097" max="14332" width="9.140625" style="658"/>
    <col min="14333" max="14333" width="5" style="658" customWidth="1"/>
    <col min="14334" max="14334" width="17.7109375" style="658" customWidth="1"/>
    <col min="14335" max="14335" width="13.85546875" style="658" customWidth="1"/>
    <col min="14336" max="14336" width="13.140625" style="658" customWidth="1"/>
    <col min="14337" max="14337" width="12.28515625" style="658" customWidth="1"/>
    <col min="14338" max="14338" width="3" style="658" customWidth="1"/>
    <col min="14339" max="14339" width="20.28515625" style="658" customWidth="1"/>
    <col min="14340" max="14340" width="12.5703125" style="658" customWidth="1"/>
    <col min="14341" max="14341" width="11.7109375" style="658" customWidth="1"/>
    <col min="14342" max="14342" width="9.140625" style="658"/>
    <col min="14343" max="14343" width="2.85546875" style="658" customWidth="1"/>
    <col min="14344" max="14344" width="18.5703125" style="658" customWidth="1"/>
    <col min="14345" max="14345" width="14.42578125" style="658" customWidth="1"/>
    <col min="14346" max="14346" width="13.7109375" style="658" customWidth="1"/>
    <col min="14347" max="14347" width="10.140625" style="658" customWidth="1"/>
    <col min="14348" max="14348" width="4.42578125" style="658" customWidth="1"/>
    <col min="14349" max="14349" width="24" style="658" customWidth="1"/>
    <col min="14350" max="14350" width="13.140625" style="658" customWidth="1"/>
    <col min="14351" max="14351" width="13" style="658" customWidth="1"/>
    <col min="14352" max="14352" width="10.42578125" style="658" customWidth="1"/>
    <col min="14353" max="14588" width="9.140625" style="658"/>
    <col min="14589" max="14589" width="5" style="658" customWidth="1"/>
    <col min="14590" max="14590" width="17.7109375" style="658" customWidth="1"/>
    <col min="14591" max="14591" width="13.85546875" style="658" customWidth="1"/>
    <col min="14592" max="14592" width="13.140625" style="658" customWidth="1"/>
    <col min="14593" max="14593" width="12.28515625" style="658" customWidth="1"/>
    <col min="14594" max="14594" width="3" style="658" customWidth="1"/>
    <col min="14595" max="14595" width="20.28515625" style="658" customWidth="1"/>
    <col min="14596" max="14596" width="12.5703125" style="658" customWidth="1"/>
    <col min="14597" max="14597" width="11.7109375" style="658" customWidth="1"/>
    <col min="14598" max="14598" width="9.140625" style="658"/>
    <col min="14599" max="14599" width="2.85546875" style="658" customWidth="1"/>
    <col min="14600" max="14600" width="18.5703125" style="658" customWidth="1"/>
    <col min="14601" max="14601" width="14.42578125" style="658" customWidth="1"/>
    <col min="14602" max="14602" width="13.7109375" style="658" customWidth="1"/>
    <col min="14603" max="14603" width="10.140625" style="658" customWidth="1"/>
    <col min="14604" max="14604" width="4.42578125" style="658" customWidth="1"/>
    <col min="14605" max="14605" width="24" style="658" customWidth="1"/>
    <col min="14606" max="14606" width="13.140625" style="658" customWidth="1"/>
    <col min="14607" max="14607" width="13" style="658" customWidth="1"/>
    <col min="14608" max="14608" width="10.42578125" style="658" customWidth="1"/>
    <col min="14609" max="14844" width="9.140625" style="658"/>
    <col min="14845" max="14845" width="5" style="658" customWidth="1"/>
    <col min="14846" max="14846" width="17.7109375" style="658" customWidth="1"/>
    <col min="14847" max="14847" width="13.85546875" style="658" customWidth="1"/>
    <col min="14848" max="14848" width="13.140625" style="658" customWidth="1"/>
    <col min="14849" max="14849" width="12.28515625" style="658" customWidth="1"/>
    <col min="14850" max="14850" width="3" style="658" customWidth="1"/>
    <col min="14851" max="14851" width="20.28515625" style="658" customWidth="1"/>
    <col min="14852" max="14852" width="12.5703125" style="658" customWidth="1"/>
    <col min="14853" max="14853" width="11.7109375" style="658" customWidth="1"/>
    <col min="14854" max="14854" width="9.140625" style="658"/>
    <col min="14855" max="14855" width="2.85546875" style="658" customWidth="1"/>
    <col min="14856" max="14856" width="18.5703125" style="658" customWidth="1"/>
    <col min="14857" max="14857" width="14.42578125" style="658" customWidth="1"/>
    <col min="14858" max="14858" width="13.7109375" style="658" customWidth="1"/>
    <col min="14859" max="14859" width="10.140625" style="658" customWidth="1"/>
    <col min="14860" max="14860" width="4.42578125" style="658" customWidth="1"/>
    <col min="14861" max="14861" width="24" style="658" customWidth="1"/>
    <col min="14862" max="14862" width="13.140625" style="658" customWidth="1"/>
    <col min="14863" max="14863" width="13" style="658" customWidth="1"/>
    <col min="14864" max="14864" width="10.42578125" style="658" customWidth="1"/>
    <col min="14865" max="15100" width="9.140625" style="658"/>
    <col min="15101" max="15101" width="5" style="658" customWidth="1"/>
    <col min="15102" max="15102" width="17.7109375" style="658" customWidth="1"/>
    <col min="15103" max="15103" width="13.85546875" style="658" customWidth="1"/>
    <col min="15104" max="15104" width="13.140625" style="658" customWidth="1"/>
    <col min="15105" max="15105" width="12.28515625" style="658" customWidth="1"/>
    <col min="15106" max="15106" width="3" style="658" customWidth="1"/>
    <col min="15107" max="15107" width="20.28515625" style="658" customWidth="1"/>
    <col min="15108" max="15108" width="12.5703125" style="658" customWidth="1"/>
    <col min="15109" max="15109" width="11.7109375" style="658" customWidth="1"/>
    <col min="15110" max="15110" width="9.140625" style="658"/>
    <col min="15111" max="15111" width="2.85546875" style="658" customWidth="1"/>
    <col min="15112" max="15112" width="18.5703125" style="658" customWidth="1"/>
    <col min="15113" max="15113" width="14.42578125" style="658" customWidth="1"/>
    <col min="15114" max="15114" width="13.7109375" style="658" customWidth="1"/>
    <col min="15115" max="15115" width="10.140625" style="658" customWidth="1"/>
    <col min="15116" max="15116" width="4.42578125" style="658" customWidth="1"/>
    <col min="15117" max="15117" width="24" style="658" customWidth="1"/>
    <col min="15118" max="15118" width="13.140625" style="658" customWidth="1"/>
    <col min="15119" max="15119" width="13" style="658" customWidth="1"/>
    <col min="15120" max="15120" width="10.42578125" style="658" customWidth="1"/>
    <col min="15121" max="15356" width="9.140625" style="658"/>
    <col min="15357" max="15357" width="5" style="658" customWidth="1"/>
    <col min="15358" max="15358" width="17.7109375" style="658" customWidth="1"/>
    <col min="15359" max="15359" width="13.85546875" style="658" customWidth="1"/>
    <col min="15360" max="15360" width="13.140625" style="658" customWidth="1"/>
    <col min="15361" max="15361" width="12.28515625" style="658" customWidth="1"/>
    <col min="15362" max="15362" width="3" style="658" customWidth="1"/>
    <col min="15363" max="15363" width="20.28515625" style="658" customWidth="1"/>
    <col min="15364" max="15364" width="12.5703125" style="658" customWidth="1"/>
    <col min="15365" max="15365" width="11.7109375" style="658" customWidth="1"/>
    <col min="15366" max="15366" width="9.140625" style="658"/>
    <col min="15367" max="15367" width="2.85546875" style="658" customWidth="1"/>
    <col min="15368" max="15368" width="18.5703125" style="658" customWidth="1"/>
    <col min="15369" max="15369" width="14.42578125" style="658" customWidth="1"/>
    <col min="15370" max="15370" width="13.7109375" style="658" customWidth="1"/>
    <col min="15371" max="15371" width="10.140625" style="658" customWidth="1"/>
    <col min="15372" max="15372" width="4.42578125" style="658" customWidth="1"/>
    <col min="15373" max="15373" width="24" style="658" customWidth="1"/>
    <col min="15374" max="15374" width="13.140625" style="658" customWidth="1"/>
    <col min="15375" max="15375" width="13" style="658" customWidth="1"/>
    <col min="15376" max="15376" width="10.42578125" style="658" customWidth="1"/>
    <col min="15377" max="15612" width="9.140625" style="658"/>
    <col min="15613" max="15613" width="5" style="658" customWidth="1"/>
    <col min="15614" max="15614" width="17.7109375" style="658" customWidth="1"/>
    <col min="15615" max="15615" width="13.85546875" style="658" customWidth="1"/>
    <col min="15616" max="15616" width="13.140625" style="658" customWidth="1"/>
    <col min="15617" max="15617" width="12.28515625" style="658" customWidth="1"/>
    <col min="15618" max="15618" width="3" style="658" customWidth="1"/>
    <col min="15619" max="15619" width="20.28515625" style="658" customWidth="1"/>
    <col min="15620" max="15620" width="12.5703125" style="658" customWidth="1"/>
    <col min="15621" max="15621" width="11.7109375" style="658" customWidth="1"/>
    <col min="15622" max="15622" width="9.140625" style="658"/>
    <col min="15623" max="15623" width="2.85546875" style="658" customWidth="1"/>
    <col min="15624" max="15624" width="18.5703125" style="658" customWidth="1"/>
    <col min="15625" max="15625" width="14.42578125" style="658" customWidth="1"/>
    <col min="15626" max="15626" width="13.7109375" style="658" customWidth="1"/>
    <col min="15627" max="15627" width="10.140625" style="658" customWidth="1"/>
    <col min="15628" max="15628" width="4.42578125" style="658" customWidth="1"/>
    <col min="15629" max="15629" width="24" style="658" customWidth="1"/>
    <col min="15630" max="15630" width="13.140625" style="658" customWidth="1"/>
    <col min="15631" max="15631" width="13" style="658" customWidth="1"/>
    <col min="15632" max="15632" width="10.42578125" style="658" customWidth="1"/>
    <col min="15633" max="15868" width="9.140625" style="658"/>
    <col min="15869" max="15869" width="5" style="658" customWidth="1"/>
    <col min="15870" max="15870" width="17.7109375" style="658" customWidth="1"/>
    <col min="15871" max="15871" width="13.85546875" style="658" customWidth="1"/>
    <col min="15872" max="15872" width="13.140625" style="658" customWidth="1"/>
    <col min="15873" max="15873" width="12.28515625" style="658" customWidth="1"/>
    <col min="15874" max="15874" width="3" style="658" customWidth="1"/>
    <col min="15875" max="15875" width="20.28515625" style="658" customWidth="1"/>
    <col min="15876" max="15876" width="12.5703125" style="658" customWidth="1"/>
    <col min="15877" max="15877" width="11.7109375" style="658" customWidth="1"/>
    <col min="15878" max="15878" width="9.140625" style="658"/>
    <col min="15879" max="15879" width="2.85546875" style="658" customWidth="1"/>
    <col min="15880" max="15880" width="18.5703125" style="658" customWidth="1"/>
    <col min="15881" max="15881" width="14.42578125" style="658" customWidth="1"/>
    <col min="15882" max="15882" width="13.7109375" style="658" customWidth="1"/>
    <col min="15883" max="15883" width="10.140625" style="658" customWidth="1"/>
    <col min="15884" max="15884" width="4.42578125" style="658" customWidth="1"/>
    <col min="15885" max="15885" width="24" style="658" customWidth="1"/>
    <col min="15886" max="15886" width="13.140625" style="658" customWidth="1"/>
    <col min="15887" max="15887" width="13" style="658" customWidth="1"/>
    <col min="15888" max="15888" width="10.42578125" style="658" customWidth="1"/>
    <col min="15889" max="16124" width="9.140625" style="658"/>
    <col min="16125" max="16125" width="5" style="658" customWidth="1"/>
    <col min="16126" max="16126" width="17.7109375" style="658" customWidth="1"/>
    <col min="16127" max="16127" width="13.85546875" style="658" customWidth="1"/>
    <col min="16128" max="16128" width="13.140625" style="658" customWidth="1"/>
    <col min="16129" max="16129" width="12.28515625" style="658" customWidth="1"/>
    <col min="16130" max="16130" width="3" style="658" customWidth="1"/>
    <col min="16131" max="16131" width="20.28515625" style="658" customWidth="1"/>
    <col min="16132" max="16132" width="12.5703125" style="658" customWidth="1"/>
    <col min="16133" max="16133" width="11.7109375" style="658" customWidth="1"/>
    <col min="16134" max="16134" width="9.140625" style="658"/>
    <col min="16135" max="16135" width="2.85546875" style="658" customWidth="1"/>
    <col min="16136" max="16136" width="18.5703125" style="658" customWidth="1"/>
    <col min="16137" max="16137" width="14.42578125" style="658" customWidth="1"/>
    <col min="16138" max="16138" width="13.7109375" style="658" customWidth="1"/>
    <col min="16139" max="16139" width="10.140625" style="658" customWidth="1"/>
    <col min="16140" max="16140" width="4.42578125" style="658" customWidth="1"/>
    <col min="16141" max="16141" width="24" style="658" customWidth="1"/>
    <col min="16142" max="16142" width="13.140625" style="658" customWidth="1"/>
    <col min="16143" max="16143" width="13" style="658" customWidth="1"/>
    <col min="16144" max="16144" width="10.42578125" style="658" customWidth="1"/>
    <col min="16145" max="16384" width="9.140625" style="658"/>
  </cols>
  <sheetData>
    <row r="1" spans="1:24" ht="18.75">
      <c r="A1" s="587"/>
    </row>
    <row r="2" spans="1:24" ht="28.5" customHeight="1">
      <c r="A2" s="1455" t="s">
        <v>465</v>
      </c>
      <c r="B2" s="1455"/>
      <c r="C2" s="1455"/>
      <c r="D2" s="1455"/>
      <c r="E2" s="1455"/>
      <c r="F2" s="1455"/>
      <c r="G2" s="1455"/>
      <c r="H2" s="1455"/>
      <c r="I2" s="1455"/>
      <c r="J2" s="1455"/>
      <c r="K2" s="1455"/>
      <c r="L2" s="1455"/>
      <c r="M2" s="1455"/>
      <c r="N2" s="1455"/>
      <c r="O2" s="1455"/>
      <c r="P2" s="1455"/>
      <c r="Q2" s="1455"/>
      <c r="R2" s="1455"/>
      <c r="S2" s="1455"/>
      <c r="T2" s="1455"/>
      <c r="U2" s="1455"/>
      <c r="V2" s="1455"/>
      <c r="W2" s="1455"/>
      <c r="X2" s="1455"/>
    </row>
    <row r="3" spans="1:24" ht="15.75" customHeight="1">
      <c r="A3" s="1456" t="s">
        <v>466</v>
      </c>
      <c r="B3" s="1456"/>
      <c r="C3" s="1456"/>
      <c r="D3" s="1456"/>
      <c r="E3" s="1456"/>
      <c r="F3" s="1456"/>
      <c r="P3" s="589"/>
    </row>
    <row r="4" spans="1:24" ht="4.5" customHeight="1">
      <c r="A4" s="590"/>
      <c r="B4" s="590"/>
      <c r="C4" s="588"/>
      <c r="D4" s="588"/>
    </row>
    <row r="5" spans="1:24" ht="15.75" thickBot="1">
      <c r="A5" s="591" t="s">
        <v>178</v>
      </c>
      <c r="B5" s="1457" t="s">
        <v>179</v>
      </c>
      <c r="C5" s="1457"/>
      <c r="D5" s="592"/>
      <c r="E5" s="592"/>
      <c r="F5" s="591" t="s">
        <v>180</v>
      </c>
      <c r="G5" s="593" t="s">
        <v>181</v>
      </c>
      <c r="H5" s="938"/>
      <c r="I5" s="592"/>
      <c r="J5" s="592"/>
      <c r="K5" s="591" t="s">
        <v>182</v>
      </c>
      <c r="L5" s="594" t="s">
        <v>183</v>
      </c>
      <c r="M5" s="592"/>
      <c r="N5" s="595"/>
      <c r="O5" s="592"/>
      <c r="P5" s="591" t="s">
        <v>184</v>
      </c>
      <c r="Q5" s="594" t="s">
        <v>185</v>
      </c>
      <c r="R5" s="592"/>
    </row>
    <row r="6" spans="1:24" ht="43.5" thickBot="1">
      <c r="A6" s="600" t="s">
        <v>186</v>
      </c>
      <c r="B6" s="601" t="s">
        <v>187</v>
      </c>
      <c r="C6" s="602" t="s">
        <v>188</v>
      </c>
      <c r="D6" s="652"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743" t="s">
        <v>191</v>
      </c>
      <c r="B7" s="603">
        <v>9406.6440000000002</v>
      </c>
      <c r="C7" s="603">
        <v>18022</v>
      </c>
      <c r="D7" s="866">
        <v>2.5620990014871468</v>
      </c>
      <c r="F7" s="743" t="s">
        <v>191</v>
      </c>
      <c r="G7" s="603">
        <v>2025.673</v>
      </c>
      <c r="H7" s="603">
        <v>9713</v>
      </c>
      <c r="I7" s="866">
        <v>3.1576196496128719</v>
      </c>
      <c r="K7" s="743" t="s">
        <v>191</v>
      </c>
      <c r="L7" s="603">
        <v>314688.65999999997</v>
      </c>
      <c r="M7" s="603">
        <v>82869.316000000006</v>
      </c>
      <c r="N7" s="731">
        <v>3.7974086813990349</v>
      </c>
      <c r="P7" s="743" t="s">
        <v>192</v>
      </c>
      <c r="Q7" s="603">
        <v>53160.981</v>
      </c>
      <c r="R7" s="603">
        <v>14171.507</v>
      </c>
      <c r="S7" s="731">
        <v>3.7512581407185559</v>
      </c>
    </row>
    <row r="8" spans="1:24" ht="15.75">
      <c r="A8" s="604" t="s">
        <v>203</v>
      </c>
      <c r="B8" s="605">
        <v>8808.41</v>
      </c>
      <c r="C8" s="605">
        <v>5773</v>
      </c>
      <c r="D8" s="851">
        <v>2.355936306022095</v>
      </c>
      <c r="F8" s="604" t="s">
        <v>193</v>
      </c>
      <c r="G8" s="605">
        <v>1472.316</v>
      </c>
      <c r="H8" s="605">
        <v>8077</v>
      </c>
      <c r="I8" s="851">
        <v>2.5718792524285243</v>
      </c>
      <c r="K8" s="604" t="s">
        <v>194</v>
      </c>
      <c r="L8" s="605">
        <v>165627.80900000001</v>
      </c>
      <c r="M8" s="605">
        <v>46804.182000000001</v>
      </c>
      <c r="N8" s="650">
        <v>3.5387395297283479</v>
      </c>
      <c r="P8" s="604" t="s">
        <v>194</v>
      </c>
      <c r="Q8" s="605">
        <v>51137.707999999999</v>
      </c>
      <c r="R8" s="605">
        <v>15448.28</v>
      </c>
      <c r="S8" s="650">
        <v>3.3102525329680712</v>
      </c>
    </row>
    <row r="9" spans="1:24" ht="16.5" thickBot="1">
      <c r="A9" s="604" t="s">
        <v>201</v>
      </c>
      <c r="B9" s="605">
        <v>4708.5169999999998</v>
      </c>
      <c r="C9" s="605">
        <v>3523</v>
      </c>
      <c r="D9" s="851">
        <v>2.3472226999568795</v>
      </c>
      <c r="F9" s="604" t="s">
        <v>434</v>
      </c>
      <c r="G9" s="605">
        <v>604.33299999999997</v>
      </c>
      <c r="H9" s="605">
        <v>3106</v>
      </c>
      <c r="I9" s="851">
        <v>2.9924289689731323</v>
      </c>
      <c r="K9" s="604" t="s">
        <v>434</v>
      </c>
      <c r="L9" s="605">
        <v>96035.165999999997</v>
      </c>
      <c r="M9" s="605">
        <v>31047.847000000002</v>
      </c>
      <c r="N9" s="650">
        <v>3.093134477247327</v>
      </c>
      <c r="P9" s="604" t="s">
        <v>198</v>
      </c>
      <c r="Q9" s="605">
        <v>42833.593000000001</v>
      </c>
      <c r="R9" s="605">
        <v>7825.6270000000004</v>
      </c>
      <c r="S9" s="650">
        <v>5.4735030177134689</v>
      </c>
    </row>
    <row r="10" spans="1:24" ht="16.5" thickBot="1">
      <c r="A10" s="604" t="s">
        <v>199</v>
      </c>
      <c r="B10" s="605">
        <v>2545.8009999999999</v>
      </c>
      <c r="C10" s="605">
        <v>3800</v>
      </c>
      <c r="D10" s="851">
        <v>2.9073404092521407</v>
      </c>
      <c r="F10" s="941" t="s">
        <v>321</v>
      </c>
      <c r="G10" s="608">
        <v>4136.0169999999998</v>
      </c>
      <c r="H10" s="608">
        <v>21098</v>
      </c>
      <c r="I10" s="942">
        <v>2.8881791836877202</v>
      </c>
      <c r="K10" s="604" t="s">
        <v>193</v>
      </c>
      <c r="L10" s="605">
        <v>86180.22</v>
      </c>
      <c r="M10" s="605">
        <v>21462.157999999999</v>
      </c>
      <c r="N10" s="650">
        <v>4.0154498909196361</v>
      </c>
      <c r="P10" s="604" t="s">
        <v>193</v>
      </c>
      <c r="Q10" s="605">
        <v>31761.125</v>
      </c>
      <c r="R10" s="605">
        <v>8956.6779999999999</v>
      </c>
      <c r="S10" s="650">
        <v>3.5460831571705493</v>
      </c>
    </row>
    <row r="11" spans="1:24" ht="15.75">
      <c r="A11" s="604" t="s">
        <v>352</v>
      </c>
      <c r="B11" s="605">
        <v>2397.2089999999998</v>
      </c>
      <c r="C11" s="605">
        <v>1693</v>
      </c>
      <c r="D11" s="851">
        <v>2.0660411913907804</v>
      </c>
      <c r="F11"/>
      <c r="G11"/>
      <c r="H11"/>
      <c r="I11"/>
      <c r="K11" s="604" t="s">
        <v>200</v>
      </c>
      <c r="L11" s="605">
        <v>55736.453000000001</v>
      </c>
      <c r="M11" s="605">
        <v>12275.362999999999</v>
      </c>
      <c r="N11" s="650">
        <v>4.5405136288026675</v>
      </c>
      <c r="P11" s="604" t="s">
        <v>195</v>
      </c>
      <c r="Q11" s="605">
        <v>24410.694</v>
      </c>
      <c r="R11" s="605">
        <v>5631.1679999999997</v>
      </c>
      <c r="S11" s="650">
        <v>4.3349255429779401</v>
      </c>
    </row>
    <row r="12" spans="1:24" ht="15.75">
      <c r="A12" s="604" t="s">
        <v>375</v>
      </c>
      <c r="B12" s="605">
        <v>1735.22</v>
      </c>
      <c r="C12" s="605">
        <v>848</v>
      </c>
      <c r="D12" s="851">
        <v>4.2556291033410423</v>
      </c>
      <c r="K12" s="604" t="s">
        <v>198</v>
      </c>
      <c r="L12" s="605">
        <v>41922.322</v>
      </c>
      <c r="M12" s="605">
        <v>6536.9639999999999</v>
      </c>
      <c r="N12" s="650">
        <v>6.4131180774439018</v>
      </c>
      <c r="P12" s="604" t="s">
        <v>434</v>
      </c>
      <c r="Q12" s="605">
        <v>21494.968000000001</v>
      </c>
      <c r="R12" s="605">
        <v>8622.7270000000008</v>
      </c>
      <c r="S12" s="650">
        <v>2.492827153173236</v>
      </c>
    </row>
    <row r="13" spans="1:24" ht="15.75">
      <c r="A13" s="604" t="s">
        <v>193</v>
      </c>
      <c r="B13" s="605">
        <v>1472.316</v>
      </c>
      <c r="C13" s="605">
        <v>8077</v>
      </c>
      <c r="D13" s="851">
        <v>2.5718792524285243</v>
      </c>
      <c r="F13" s="106"/>
      <c r="G13" s="106"/>
      <c r="H13" s="106"/>
      <c r="I13" s="106"/>
      <c r="K13" s="604" t="s">
        <v>201</v>
      </c>
      <c r="L13" s="605">
        <v>35941.868999999999</v>
      </c>
      <c r="M13" s="605">
        <v>10739.472</v>
      </c>
      <c r="N13" s="650">
        <v>3.3467072682902845</v>
      </c>
      <c r="P13" s="604" t="s">
        <v>191</v>
      </c>
      <c r="Q13" s="605">
        <v>14084.75</v>
      </c>
      <c r="R13" s="605">
        <v>4273.9840000000004</v>
      </c>
      <c r="S13" s="650">
        <v>3.2954615646665966</v>
      </c>
    </row>
    <row r="14" spans="1:24" ht="15.75">
      <c r="A14" s="604" t="s">
        <v>197</v>
      </c>
      <c r="B14" s="605">
        <v>1153.1410000000001</v>
      </c>
      <c r="C14" s="605">
        <v>2935</v>
      </c>
      <c r="D14" s="851">
        <v>2.6349076866831189</v>
      </c>
      <c r="F14" s="106"/>
      <c r="G14" s="106"/>
      <c r="H14" s="106"/>
      <c r="I14" s="106"/>
      <c r="K14" s="604" t="s">
        <v>196</v>
      </c>
      <c r="L14" s="605">
        <v>29708.975999999999</v>
      </c>
      <c r="M14" s="605">
        <v>7463.8059999999996</v>
      </c>
      <c r="N14" s="650">
        <v>3.9804057072222938</v>
      </c>
      <c r="P14" s="604" t="s">
        <v>200</v>
      </c>
      <c r="Q14" s="605">
        <v>13723.708000000001</v>
      </c>
      <c r="R14" s="605">
        <v>3757.9029999999998</v>
      </c>
      <c r="S14" s="650">
        <v>3.6519590846277836</v>
      </c>
    </row>
    <row r="15" spans="1:24" ht="16.5" thickBot="1">
      <c r="A15" s="604" t="s">
        <v>434</v>
      </c>
      <c r="B15" s="605">
        <v>604.33299999999997</v>
      </c>
      <c r="C15" s="605">
        <v>3106</v>
      </c>
      <c r="D15" s="851">
        <v>2.9924289689731323</v>
      </c>
      <c r="E15" s="823"/>
      <c r="K15" s="604" t="s">
        <v>353</v>
      </c>
      <c r="L15" s="605">
        <v>28850.821</v>
      </c>
      <c r="M15" s="605">
        <v>5129.2020000000002</v>
      </c>
      <c r="N15" s="650">
        <v>5.6248166868842366</v>
      </c>
      <c r="P15" s="604" t="s">
        <v>201</v>
      </c>
      <c r="Q15" s="605">
        <v>10739.772000000001</v>
      </c>
      <c r="R15" s="605">
        <v>3049.8389999999999</v>
      </c>
      <c r="S15" s="650">
        <v>3.5214226062424938</v>
      </c>
    </row>
    <row r="16" spans="1:24" ht="16.5" thickBot="1">
      <c r="A16" s="941" t="s">
        <v>321</v>
      </c>
      <c r="B16" s="608">
        <v>35580.819000000003</v>
      </c>
      <c r="C16" s="608">
        <v>50520</v>
      </c>
      <c r="D16" s="942">
        <v>2.5344465599170194</v>
      </c>
      <c r="E16" s="659"/>
      <c r="K16" s="604" t="s">
        <v>192</v>
      </c>
      <c r="L16" s="605">
        <v>28212.786</v>
      </c>
      <c r="M16" s="605">
        <v>6387.1</v>
      </c>
      <c r="N16" s="650">
        <v>4.417151132751953</v>
      </c>
      <c r="P16" s="604" t="s">
        <v>207</v>
      </c>
      <c r="Q16" s="605">
        <v>10145.974</v>
      </c>
      <c r="R16" s="605">
        <v>3497.2040000000002</v>
      </c>
      <c r="S16" s="650">
        <v>2.9011673325319309</v>
      </c>
    </row>
    <row r="17" spans="1:19" ht="15.75">
      <c r="A17"/>
      <c r="B17"/>
      <c r="C17"/>
      <c r="D17"/>
      <c r="K17" s="604" t="s">
        <v>208</v>
      </c>
      <c r="L17" s="605">
        <v>25106.527999999998</v>
      </c>
      <c r="M17" s="605">
        <v>8498.0849999999991</v>
      </c>
      <c r="N17" s="650">
        <v>2.9543747797297861</v>
      </c>
      <c r="P17" s="604" t="s">
        <v>340</v>
      </c>
      <c r="Q17" s="605">
        <v>9933.8150000000005</v>
      </c>
      <c r="R17" s="605">
        <v>2466.587</v>
      </c>
      <c r="S17" s="650">
        <v>4.0273523698941087</v>
      </c>
    </row>
    <row r="18" spans="1:19" ht="15.75">
      <c r="A18"/>
      <c r="B18"/>
      <c r="C18"/>
      <c r="D18"/>
      <c r="K18" s="604" t="s">
        <v>205</v>
      </c>
      <c r="L18" s="605">
        <v>22758.68</v>
      </c>
      <c r="M18" s="605">
        <v>5745.5730000000003</v>
      </c>
      <c r="N18" s="650">
        <v>3.9610809922700483</v>
      </c>
      <c r="P18" s="604" t="s">
        <v>208</v>
      </c>
      <c r="Q18" s="605">
        <v>7072.9059999999999</v>
      </c>
      <c r="R18" s="605">
        <v>2677.7759999999998</v>
      </c>
      <c r="S18" s="650">
        <v>2.641335944455399</v>
      </c>
    </row>
    <row r="19" spans="1:19" ht="15.75">
      <c r="A19"/>
      <c r="B19"/>
      <c r="C19"/>
      <c r="D19"/>
      <c r="K19" s="604" t="s">
        <v>199</v>
      </c>
      <c r="L19" s="605">
        <v>16952.859</v>
      </c>
      <c r="M19" s="605">
        <v>6156.8</v>
      </c>
      <c r="N19" s="650">
        <v>2.7535178989085241</v>
      </c>
      <c r="P19" s="604" t="s">
        <v>202</v>
      </c>
      <c r="Q19" s="605">
        <v>6949.7079999999996</v>
      </c>
      <c r="R19" s="605">
        <v>3403.5210000000002</v>
      </c>
      <c r="S19" s="650">
        <v>2.0419171792975566</v>
      </c>
    </row>
    <row r="20" spans="1:19" ht="15.75">
      <c r="A20"/>
      <c r="B20"/>
      <c r="C20"/>
      <c r="D20"/>
      <c r="K20" s="604" t="s">
        <v>206</v>
      </c>
      <c r="L20" s="605">
        <v>14119.995999999999</v>
      </c>
      <c r="M20" s="605">
        <v>3580.3560000000002</v>
      </c>
      <c r="N20" s="650">
        <v>3.9437407900219972</v>
      </c>
      <c r="P20" s="604" t="s">
        <v>352</v>
      </c>
      <c r="Q20" s="605">
        <v>6026.4449999999997</v>
      </c>
      <c r="R20" s="605">
        <v>1823.8440000000001</v>
      </c>
      <c r="S20" s="650">
        <v>3.3042546401994906</v>
      </c>
    </row>
    <row r="21" spans="1:19" ht="15.75">
      <c r="A21"/>
      <c r="B21"/>
      <c r="C21"/>
      <c r="D21"/>
      <c r="K21" s="604" t="s">
        <v>354</v>
      </c>
      <c r="L21" s="605">
        <v>11796.046</v>
      </c>
      <c r="M21" s="605">
        <v>3870.9110000000001</v>
      </c>
      <c r="N21" s="650">
        <v>3.0473565525014656</v>
      </c>
      <c r="P21" s="604" t="s">
        <v>212</v>
      </c>
      <c r="Q21" s="605">
        <v>6007.44</v>
      </c>
      <c r="R21" s="605">
        <v>2279.8870000000002</v>
      </c>
      <c r="S21" s="650">
        <v>2.6349726982082879</v>
      </c>
    </row>
    <row r="22" spans="1:19" ht="15.75">
      <c r="A22"/>
      <c r="B22"/>
      <c r="C22"/>
      <c r="D22"/>
      <c r="E22" s="106"/>
      <c r="F22" s="106"/>
      <c r="G22" s="106"/>
      <c r="H22" s="943"/>
      <c r="K22" s="604" t="s">
        <v>195</v>
      </c>
      <c r="L22" s="605">
        <v>10412.378000000001</v>
      </c>
      <c r="M22" s="605">
        <v>2303.1439999999998</v>
      </c>
      <c r="N22" s="650">
        <v>4.5209409398630749</v>
      </c>
      <c r="P22" s="604" t="s">
        <v>211</v>
      </c>
      <c r="Q22" s="605">
        <v>5435.7719999999999</v>
      </c>
      <c r="R22" s="605">
        <v>1486.961</v>
      </c>
      <c r="S22" s="650">
        <v>3.6556251307196357</v>
      </c>
    </row>
    <row r="23" spans="1:19" ht="15.75">
      <c r="A23"/>
      <c r="B23"/>
      <c r="C23"/>
      <c r="D23"/>
      <c r="E23" s="106"/>
      <c r="F23" s="106"/>
      <c r="G23" s="106"/>
      <c r="H23" s="106"/>
      <c r="I23" s="106"/>
      <c r="K23" s="604" t="s">
        <v>204</v>
      </c>
      <c r="L23" s="605">
        <v>7662.759</v>
      </c>
      <c r="M23" s="605">
        <v>2012.018</v>
      </c>
      <c r="N23" s="650">
        <v>3.8084942580036558</v>
      </c>
      <c r="P23" s="604" t="s">
        <v>209</v>
      </c>
      <c r="Q23" s="605">
        <v>4670.6850000000004</v>
      </c>
      <c r="R23" s="605">
        <v>1328.71</v>
      </c>
      <c r="S23" s="650">
        <v>3.5152027154157039</v>
      </c>
    </row>
    <row r="24" spans="1:19" ht="16.5" thickBot="1">
      <c r="A24"/>
      <c r="B24"/>
      <c r="C24"/>
      <c r="D24"/>
      <c r="E24" s="106"/>
      <c r="F24" s="106"/>
      <c r="G24" s="106"/>
      <c r="H24" s="106"/>
      <c r="I24" s="106"/>
      <c r="K24" s="1040" t="s">
        <v>209</v>
      </c>
      <c r="L24" s="940">
        <v>6284.38</v>
      </c>
      <c r="M24" s="940">
        <v>2608.9520000000002</v>
      </c>
      <c r="N24" s="1041">
        <v>2.4087756309813289</v>
      </c>
      <c r="P24" s="604" t="s">
        <v>353</v>
      </c>
      <c r="Q24" s="605">
        <v>4326.7290000000003</v>
      </c>
      <c r="R24" s="605">
        <v>1108.626</v>
      </c>
      <c r="S24" s="650">
        <v>3.902785069085517</v>
      </c>
    </row>
    <row r="25" spans="1:19" ht="16.5" thickBot="1">
      <c r="A25"/>
      <c r="B25"/>
      <c r="C25"/>
      <c r="D25"/>
      <c r="E25" s="106"/>
      <c r="F25" s="106"/>
      <c r="G25" s="106"/>
      <c r="H25" s="106"/>
      <c r="I25" s="106"/>
      <c r="J25" s="106"/>
      <c r="K25" s="941" t="s">
        <v>321</v>
      </c>
      <c r="L25" s="608">
        <v>1029780.338</v>
      </c>
      <c r="M25" s="608">
        <v>275566.08799999999</v>
      </c>
      <c r="N25" s="730">
        <v>3.7369632289441945</v>
      </c>
      <c r="P25" s="604" t="s">
        <v>205</v>
      </c>
      <c r="Q25" s="605">
        <v>4314.9570000000003</v>
      </c>
      <c r="R25" s="605">
        <v>1107.0360000000001</v>
      </c>
      <c r="S25" s="650">
        <v>3.8977567125188344</v>
      </c>
    </row>
    <row r="26" spans="1:19" ht="15.75">
      <c r="E26" s="106"/>
      <c r="F26" s="106"/>
      <c r="G26" s="106"/>
      <c r="H26" s="106"/>
      <c r="I26" s="106"/>
      <c r="J26" s="106"/>
      <c r="K26"/>
      <c r="L26"/>
      <c r="M26"/>
      <c r="N26"/>
      <c r="P26" s="604" t="s">
        <v>210</v>
      </c>
      <c r="Q26" s="605">
        <v>3628.5189999999998</v>
      </c>
      <c r="R26" s="605">
        <v>1172.7629999999999</v>
      </c>
      <c r="S26" s="650">
        <v>3.0939917101750312</v>
      </c>
    </row>
    <row r="27" spans="1:19" ht="16.5" thickBot="1">
      <c r="A27" s="106"/>
      <c r="B27" s="106"/>
      <c r="C27" s="106"/>
      <c r="D27" s="106"/>
      <c r="E27" s="106"/>
      <c r="F27" s="106"/>
      <c r="G27" s="106"/>
      <c r="H27" s="106"/>
      <c r="I27" s="106"/>
      <c r="J27" s="106"/>
      <c r="K27"/>
      <c r="L27"/>
      <c r="M27"/>
      <c r="N27"/>
      <c r="P27" s="1040" t="s">
        <v>196</v>
      </c>
      <c r="Q27" s="940">
        <v>3590.806</v>
      </c>
      <c r="R27" s="940">
        <v>902.81299999999999</v>
      </c>
      <c r="S27" s="1041">
        <v>3.9773530066580789</v>
      </c>
    </row>
    <row r="28" spans="1:19" ht="16.5" thickBot="1">
      <c r="A28" s="106"/>
      <c r="B28" s="106"/>
      <c r="C28" s="106"/>
      <c r="D28" s="106"/>
      <c r="E28" s="106"/>
      <c r="F28" s="106"/>
      <c r="G28" s="106"/>
      <c r="H28" s="106"/>
      <c r="I28" s="106"/>
      <c r="J28" s="106"/>
      <c r="K28"/>
      <c r="L28"/>
      <c r="M28"/>
      <c r="N28"/>
      <c r="P28" s="941" t="s">
        <v>321</v>
      </c>
      <c r="Q28" s="608">
        <v>368128.71600000001</v>
      </c>
      <c r="R28" s="608">
        <v>106578.781</v>
      </c>
      <c r="S28" s="730">
        <v>3.4540526035853234</v>
      </c>
    </row>
    <row r="29" spans="1:19">
      <c r="A29" s="106"/>
      <c r="B29" s="106"/>
      <c r="C29" s="106"/>
      <c r="D29" s="106"/>
      <c r="E29" s="106"/>
      <c r="F29" s="106"/>
      <c r="G29" s="106"/>
      <c r="H29" s="106"/>
      <c r="I29" s="106"/>
      <c r="J29" s="106"/>
      <c r="K29"/>
      <c r="L29"/>
      <c r="M29"/>
      <c r="N29"/>
      <c r="P29"/>
      <c r="Q29"/>
      <c r="R29"/>
      <c r="S29"/>
    </row>
    <row r="30" spans="1:19">
      <c r="A30" s="106"/>
      <c r="B30" s="106"/>
      <c r="C30" s="106"/>
      <c r="D30" s="106"/>
      <c r="E30" s="106"/>
      <c r="F30" s="106"/>
      <c r="G30" s="106"/>
      <c r="H30" s="106"/>
      <c r="I30" s="106"/>
      <c r="J30" s="106"/>
      <c r="K30"/>
      <c r="L30"/>
      <c r="M30"/>
      <c r="N30"/>
      <c r="P30"/>
      <c r="Q30"/>
      <c r="R30"/>
      <c r="S30"/>
    </row>
    <row r="31" spans="1:19">
      <c r="A31" s="106"/>
      <c r="B31" s="106"/>
      <c r="C31" s="106"/>
      <c r="D31" s="106"/>
      <c r="E31" s="106"/>
      <c r="F31" s="106"/>
      <c r="G31" s="106"/>
      <c r="H31" s="106"/>
      <c r="I31" s="106"/>
      <c r="J31" s="106"/>
      <c r="K31"/>
      <c r="L31"/>
      <c r="M31"/>
      <c r="N31"/>
      <c r="P31"/>
      <c r="Q31"/>
      <c r="R31"/>
      <c r="S31"/>
    </row>
    <row r="32" spans="1:19">
      <c r="A32" s="1218" t="s">
        <v>451</v>
      </c>
      <c r="B32" s="106"/>
      <c r="C32" s="106"/>
      <c r="D32" s="106"/>
      <c r="E32" s="106"/>
      <c r="F32" s="106"/>
      <c r="G32" s="106"/>
      <c r="H32" s="106"/>
      <c r="I32" s="106"/>
      <c r="J32" s="106"/>
      <c r="K32"/>
      <c r="L32"/>
      <c r="M32"/>
      <c r="N32"/>
      <c r="P32"/>
      <c r="Q32"/>
      <c r="R32"/>
      <c r="S32"/>
    </row>
    <row r="33" spans="1:19">
      <c r="A33" s="106"/>
      <c r="B33" s="106"/>
      <c r="C33" s="106"/>
      <c r="D33" s="106"/>
      <c r="E33" s="106"/>
      <c r="F33" s="106"/>
      <c r="G33" s="106"/>
      <c r="H33" s="106"/>
      <c r="I33" s="106"/>
      <c r="J33" s="106"/>
      <c r="K33"/>
      <c r="L33"/>
      <c r="M33"/>
      <c r="N33"/>
      <c r="P33"/>
      <c r="Q33"/>
      <c r="R33"/>
      <c r="S33"/>
    </row>
    <row r="34" spans="1:19">
      <c r="A34" s="106"/>
      <c r="B34" s="106"/>
      <c r="C34" s="106"/>
      <c r="D34" s="106"/>
      <c r="E34" s="106"/>
      <c r="F34" s="106"/>
      <c r="G34" s="106"/>
      <c r="H34" s="106"/>
      <c r="I34" s="106"/>
      <c r="J34" s="106"/>
      <c r="K34"/>
      <c r="L34"/>
      <c r="M34"/>
      <c r="N34"/>
      <c r="P34"/>
      <c r="Q34"/>
      <c r="R34"/>
      <c r="S34"/>
    </row>
    <row r="35" spans="1:19">
      <c r="A35" s="106"/>
      <c r="B35" s="106"/>
      <c r="C35" s="106"/>
      <c r="D35" s="106"/>
      <c r="E35" s="106"/>
      <c r="F35" s="106"/>
      <c r="G35" s="106"/>
      <c r="H35" s="106"/>
      <c r="I35" s="106"/>
      <c r="J35" s="106"/>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s="106"/>
      <c r="P47"/>
      <c r="Q47"/>
      <c r="R47"/>
      <c r="S47"/>
    </row>
    <row r="48" spans="1:19" ht="14.25" customHeight="1">
      <c r="A48"/>
      <c r="B48"/>
      <c r="C48"/>
      <c r="D48"/>
      <c r="E48"/>
      <c r="F48"/>
      <c r="G48"/>
      <c r="H48"/>
      <c r="I48"/>
      <c r="J48"/>
      <c r="K48" s="106"/>
      <c r="P48"/>
      <c r="Q48"/>
      <c r="R48"/>
      <c r="S48"/>
    </row>
    <row r="49" spans="1:19">
      <c r="A49"/>
      <c r="B49"/>
      <c r="C49"/>
      <c r="D49"/>
      <c r="E49"/>
      <c r="F49"/>
      <c r="G49"/>
      <c r="H49"/>
      <c r="I49"/>
      <c r="J49"/>
      <c r="K49" s="106"/>
      <c r="P49"/>
      <c r="Q49"/>
      <c r="R49"/>
      <c r="S49"/>
    </row>
    <row r="50" spans="1:19">
      <c r="A50"/>
      <c r="B50"/>
      <c r="C50"/>
      <c r="D50"/>
      <c r="E50"/>
      <c r="F50"/>
      <c r="G50"/>
      <c r="H50"/>
      <c r="I50"/>
      <c r="J50"/>
      <c r="K50" s="106"/>
      <c r="P50"/>
      <c r="Q50"/>
      <c r="R50"/>
      <c r="S50"/>
    </row>
    <row r="51" spans="1:19">
      <c r="A51"/>
      <c r="B51"/>
      <c r="C51"/>
      <c r="D51"/>
      <c r="E51"/>
      <c r="F51"/>
      <c r="G51"/>
      <c r="H51"/>
      <c r="I51"/>
      <c r="J51"/>
      <c r="K51" s="106"/>
      <c r="P51"/>
      <c r="Q51"/>
      <c r="R51"/>
      <c r="S51"/>
    </row>
    <row r="52" spans="1:19">
      <c r="A52"/>
      <c r="B52"/>
      <c r="C52"/>
      <c r="D52"/>
      <c r="E52"/>
      <c r="F52"/>
      <c r="G52"/>
      <c r="H52"/>
      <c r="I52"/>
      <c r="J52"/>
      <c r="K52" s="106"/>
      <c r="P52"/>
      <c r="Q52"/>
      <c r="R52"/>
      <c r="S52"/>
    </row>
    <row r="53" spans="1:19">
      <c r="A53"/>
      <c r="B53"/>
      <c r="C53"/>
      <c r="D53"/>
      <c r="E53"/>
      <c r="F53"/>
      <c r="G53"/>
      <c r="H53"/>
      <c r="I53"/>
      <c r="J53"/>
      <c r="K53" s="106"/>
      <c r="P53"/>
      <c r="Q53"/>
      <c r="R53"/>
      <c r="S53"/>
    </row>
    <row r="54" spans="1:19">
      <c r="A54"/>
      <c r="B54"/>
      <c r="C54"/>
      <c r="D54"/>
      <c r="E54"/>
      <c r="F54"/>
      <c r="G54"/>
      <c r="H54"/>
      <c r="I54"/>
      <c r="J54"/>
      <c r="K54" s="106"/>
      <c r="P54"/>
      <c r="Q54"/>
      <c r="R54"/>
      <c r="S54"/>
    </row>
    <row r="55" spans="1:19">
      <c r="A55"/>
      <c r="B55"/>
      <c r="C55"/>
      <c r="D55"/>
      <c r="E55"/>
      <c r="F55"/>
      <c r="G55"/>
      <c r="H55"/>
      <c r="I55"/>
      <c r="J55"/>
      <c r="K55" s="106"/>
      <c r="P55"/>
      <c r="Q55"/>
      <c r="R55"/>
      <c r="S55"/>
    </row>
    <row r="56" spans="1:19">
      <c r="A56"/>
      <c r="B56"/>
      <c r="C56"/>
      <c r="D56"/>
      <c r="E56"/>
      <c r="F56"/>
      <c r="G56"/>
      <c r="H56"/>
      <c r="I56"/>
      <c r="J56"/>
      <c r="K56" s="106"/>
      <c r="P56"/>
      <c r="Q56"/>
      <c r="R56"/>
      <c r="S56"/>
    </row>
    <row r="57" spans="1:19">
      <c r="A57"/>
      <c r="B57"/>
      <c r="C57"/>
      <c r="D57"/>
      <c r="E57"/>
      <c r="F57"/>
      <c r="G57"/>
      <c r="H57"/>
      <c r="I57"/>
      <c r="J57"/>
      <c r="K57" s="106"/>
      <c r="P57"/>
      <c r="Q57"/>
      <c r="R57"/>
      <c r="S57"/>
    </row>
    <row r="58" spans="1:19">
      <c r="A58"/>
      <c r="B58"/>
      <c r="C58"/>
      <c r="D58"/>
      <c r="E58"/>
      <c r="F58"/>
      <c r="G58"/>
      <c r="H58"/>
      <c r="I58"/>
      <c r="J58"/>
      <c r="K58" s="106"/>
      <c r="P58"/>
      <c r="Q58"/>
      <c r="R58"/>
      <c r="S58"/>
    </row>
    <row r="59" spans="1:19">
      <c r="A59"/>
      <c r="B59"/>
      <c r="C59"/>
      <c r="D59"/>
      <c r="E59"/>
      <c r="F59"/>
      <c r="G59"/>
      <c r="H59"/>
      <c r="I59"/>
      <c r="J59"/>
      <c r="K59" s="106"/>
      <c r="P59"/>
      <c r="Q59"/>
      <c r="R59"/>
      <c r="S59"/>
    </row>
    <row r="60" spans="1:19">
      <c r="A60"/>
      <c r="B60"/>
      <c r="C60"/>
      <c r="D60"/>
      <c r="E60"/>
      <c r="F60"/>
      <c r="G60"/>
      <c r="H60"/>
      <c r="I60"/>
      <c r="J60"/>
      <c r="K60" s="106"/>
      <c r="P60"/>
      <c r="Q60"/>
      <c r="R60"/>
      <c r="S60"/>
    </row>
    <row r="61" spans="1:19">
      <c r="A61"/>
      <c r="B61"/>
      <c r="C61"/>
      <c r="D61"/>
      <c r="E61"/>
      <c r="F61"/>
      <c r="G61"/>
      <c r="H61"/>
      <c r="I61"/>
      <c r="J61"/>
      <c r="K61" s="106"/>
      <c r="P61"/>
      <c r="Q61"/>
      <c r="R61"/>
      <c r="S61"/>
    </row>
    <row r="62" spans="1:19">
      <c r="A62"/>
      <c r="B62"/>
      <c r="C62"/>
      <c r="D62"/>
      <c r="E62"/>
      <c r="F62"/>
      <c r="G62"/>
      <c r="H62"/>
      <c r="I62"/>
      <c r="J62"/>
      <c r="K62" s="106"/>
      <c r="P62"/>
      <c r="Q62"/>
      <c r="R62"/>
      <c r="S62"/>
    </row>
    <row r="63" spans="1:19">
      <c r="A63"/>
      <c r="B63"/>
      <c r="C63"/>
      <c r="D63"/>
      <c r="E63"/>
      <c r="F63"/>
      <c r="G63"/>
      <c r="H63"/>
      <c r="I63"/>
      <c r="J63"/>
      <c r="K63" s="106"/>
      <c r="P63"/>
      <c r="Q63"/>
      <c r="R63"/>
      <c r="S63"/>
    </row>
    <row r="64" spans="1:19">
      <c r="A64"/>
      <c r="B64"/>
      <c r="C64"/>
      <c r="D64"/>
      <c r="E64"/>
      <c r="F64"/>
      <c r="G64"/>
      <c r="H64"/>
      <c r="I64"/>
      <c r="J64"/>
      <c r="K64" s="106"/>
      <c r="P64"/>
      <c r="Q64"/>
      <c r="R64"/>
      <c r="S64"/>
    </row>
    <row r="65" spans="1:19">
      <c r="A65"/>
      <c r="B65"/>
      <c r="C65"/>
      <c r="D65"/>
      <c r="E65"/>
      <c r="F65"/>
      <c r="G65"/>
      <c r="H65"/>
      <c r="I65"/>
      <c r="J65"/>
      <c r="K65" s="106"/>
      <c r="P65"/>
      <c r="Q65"/>
      <c r="R65"/>
      <c r="S65"/>
    </row>
    <row r="66" spans="1:19">
      <c r="A66"/>
      <c r="B66"/>
      <c r="C66"/>
      <c r="D66"/>
      <c r="E66"/>
      <c r="F66"/>
      <c r="G66"/>
      <c r="H66"/>
      <c r="I66"/>
      <c r="J66"/>
      <c r="K66" s="106"/>
      <c r="P66"/>
      <c r="Q66"/>
      <c r="R66"/>
      <c r="S66"/>
    </row>
    <row r="67" spans="1:19">
      <c r="A67"/>
      <c r="B67"/>
      <c r="C67"/>
      <c r="D67"/>
      <c r="E67"/>
      <c r="F67"/>
      <c r="G67"/>
      <c r="H67"/>
      <c r="I67"/>
      <c r="J67"/>
      <c r="K67" s="106"/>
      <c r="P67"/>
      <c r="Q67"/>
      <c r="R67"/>
      <c r="S67"/>
    </row>
    <row r="68" spans="1:19">
      <c r="A68"/>
      <c r="B68"/>
      <c r="C68"/>
      <c r="D68"/>
      <c r="E68"/>
      <c r="F68"/>
      <c r="G68"/>
      <c r="H68"/>
      <c r="I68"/>
      <c r="J68"/>
      <c r="K68" s="106"/>
      <c r="P68"/>
      <c r="Q68"/>
      <c r="R68"/>
      <c r="S68"/>
    </row>
    <row r="69" spans="1:19">
      <c r="A69"/>
      <c r="B69"/>
      <c r="C69"/>
      <c r="D69"/>
      <c r="E69"/>
      <c r="F69"/>
      <c r="G69"/>
      <c r="H69"/>
      <c r="I69"/>
      <c r="J69"/>
      <c r="K69" s="106"/>
      <c r="P69"/>
      <c r="Q69"/>
      <c r="R69"/>
      <c r="S69"/>
    </row>
    <row r="70" spans="1:19">
      <c r="A70"/>
      <c r="B70"/>
      <c r="C70"/>
      <c r="D70"/>
      <c r="E70"/>
      <c r="F70"/>
      <c r="G70"/>
      <c r="H70"/>
      <c r="I70"/>
      <c r="J70"/>
      <c r="K70" s="106"/>
      <c r="P70"/>
      <c r="Q70"/>
      <c r="R70"/>
      <c r="S70"/>
    </row>
    <row r="71" spans="1:19">
      <c r="A71"/>
      <c r="B71"/>
      <c r="C71"/>
      <c r="D71"/>
      <c r="E71"/>
      <c r="F71"/>
      <c r="G71"/>
      <c r="H71"/>
      <c r="I71"/>
      <c r="J71"/>
      <c r="K71" s="106"/>
      <c r="P71"/>
      <c r="Q71"/>
      <c r="R71"/>
      <c r="S71"/>
    </row>
    <row r="72" spans="1:19">
      <c r="A72"/>
      <c r="B72"/>
      <c r="C72"/>
      <c r="D72"/>
      <c r="E72"/>
      <c r="F72"/>
      <c r="G72"/>
      <c r="H72"/>
      <c r="I72"/>
      <c r="J72"/>
      <c r="K72" s="106"/>
      <c r="P72"/>
      <c r="Q72"/>
      <c r="R72"/>
      <c r="S72"/>
    </row>
    <row r="73" spans="1:19">
      <c r="A73"/>
      <c r="B73"/>
      <c r="C73"/>
      <c r="D73"/>
      <c r="E73"/>
      <c r="F73"/>
      <c r="G73"/>
      <c r="H73"/>
      <c r="I73"/>
      <c r="J73"/>
      <c r="K73" s="106"/>
      <c r="P73"/>
      <c r="Q73"/>
      <c r="R73"/>
      <c r="S73"/>
    </row>
    <row r="74" spans="1:19">
      <c r="A74"/>
      <c r="B74"/>
      <c r="C74"/>
      <c r="D74"/>
      <c r="E74"/>
      <c r="F74"/>
      <c r="G74"/>
      <c r="H74"/>
      <c r="I74"/>
      <c r="J74"/>
      <c r="K74" s="106"/>
      <c r="P74"/>
      <c r="Q74"/>
      <c r="R74"/>
      <c r="S74"/>
    </row>
    <row r="75" spans="1:19">
      <c r="A75"/>
      <c r="B75"/>
      <c r="C75"/>
      <c r="D75"/>
      <c r="E75"/>
      <c r="F75"/>
      <c r="G75"/>
      <c r="H75"/>
      <c r="I75"/>
      <c r="J75"/>
      <c r="K75" s="106"/>
      <c r="P75"/>
      <c r="Q75"/>
      <c r="R75"/>
      <c r="S75"/>
    </row>
    <row r="76" spans="1:19">
      <c r="A76"/>
      <c r="B76"/>
      <c r="C76"/>
      <c r="D76"/>
      <c r="E76"/>
      <c r="F76"/>
      <c r="G76"/>
      <c r="H76"/>
      <c r="I76"/>
      <c r="J76"/>
      <c r="K76" s="106"/>
      <c r="P76"/>
      <c r="Q76"/>
      <c r="R76"/>
      <c r="S76"/>
    </row>
    <row r="77" spans="1:19">
      <c r="A77"/>
      <c r="B77"/>
      <c r="C77"/>
      <c r="D77"/>
      <c r="E77"/>
      <c r="F77"/>
      <c r="G77"/>
      <c r="H77"/>
      <c r="I77"/>
      <c r="J77"/>
      <c r="K77" s="106"/>
      <c r="P77"/>
      <c r="Q77"/>
      <c r="R77"/>
      <c r="S77"/>
    </row>
    <row r="78" spans="1:19">
      <c r="A78"/>
      <c r="B78"/>
      <c r="C78"/>
      <c r="D78"/>
      <c r="E78"/>
      <c r="F78"/>
      <c r="G78"/>
      <c r="H78"/>
      <c r="I78"/>
      <c r="J78"/>
      <c r="K78" s="106"/>
      <c r="P78"/>
      <c r="Q78"/>
      <c r="R78"/>
      <c r="S78"/>
    </row>
    <row r="79" spans="1:19">
      <c r="A79"/>
      <c r="B79"/>
      <c r="C79"/>
      <c r="D79"/>
      <c r="E79"/>
      <c r="F79"/>
      <c r="G79"/>
      <c r="H79"/>
      <c r="I79"/>
      <c r="J79"/>
      <c r="K79" s="106"/>
      <c r="P79"/>
      <c r="Q79"/>
      <c r="R79"/>
      <c r="S79"/>
    </row>
    <row r="80" spans="1:19">
      <c r="A80"/>
      <c r="B80"/>
      <c r="C80"/>
      <c r="D80"/>
      <c r="E80"/>
      <c r="F80"/>
      <c r="G80"/>
      <c r="H80"/>
      <c r="I80"/>
      <c r="J80"/>
      <c r="K80" s="106"/>
      <c r="P80"/>
      <c r="Q80"/>
      <c r="R80"/>
      <c r="S80"/>
    </row>
    <row r="81" spans="1:19">
      <c r="A81"/>
      <c r="B81"/>
      <c r="C81"/>
      <c r="D81"/>
      <c r="E81"/>
      <c r="F81"/>
      <c r="G81"/>
      <c r="H81"/>
      <c r="I81"/>
      <c r="J81"/>
      <c r="K81" s="106"/>
      <c r="P81"/>
      <c r="Q81"/>
      <c r="R81"/>
      <c r="S81"/>
    </row>
    <row r="82" spans="1:19">
      <c r="A82"/>
      <c r="B82"/>
      <c r="C82"/>
      <c r="D82"/>
      <c r="E82"/>
      <c r="F82"/>
      <c r="G82"/>
      <c r="H82"/>
      <c r="I82"/>
      <c r="J82"/>
      <c r="K82" s="106"/>
    </row>
    <row r="83" spans="1:19">
      <c r="A83"/>
      <c r="B83"/>
      <c r="C83"/>
      <c r="D83"/>
      <c r="E83"/>
      <c r="F83"/>
      <c r="G83"/>
      <c r="H83"/>
      <c r="I83"/>
      <c r="J83"/>
      <c r="K83" s="106"/>
    </row>
    <row r="84" spans="1:19">
      <c r="A84"/>
      <c r="B84"/>
      <c r="C84"/>
      <c r="D84"/>
      <c r="E84"/>
      <c r="F84"/>
      <c r="G84"/>
      <c r="H84"/>
      <c r="I84"/>
      <c r="J84"/>
      <c r="K84" s="106"/>
    </row>
    <row r="85" spans="1:19">
      <c r="A85"/>
      <c r="B85"/>
      <c r="C85"/>
      <c r="D85"/>
      <c r="E85"/>
      <c r="F85"/>
      <c r="G85"/>
      <c r="H85"/>
      <c r="I85"/>
      <c r="J85"/>
      <c r="K85" s="106"/>
    </row>
    <row r="86" spans="1:19">
      <c r="A86"/>
      <c r="B86"/>
      <c r="C86"/>
      <c r="D86"/>
      <c r="E86"/>
      <c r="F86"/>
      <c r="G86"/>
      <c r="H86"/>
      <c r="I86"/>
      <c r="J86"/>
      <c r="K86" s="106"/>
    </row>
    <row r="87" spans="1:19">
      <c r="A87"/>
      <c r="B87"/>
      <c r="C87"/>
      <c r="D87"/>
      <c r="E87"/>
      <c r="F87"/>
      <c r="G87"/>
      <c r="H87"/>
      <c r="I87"/>
      <c r="J87"/>
      <c r="K87" s="106"/>
    </row>
    <row r="88" spans="1:19">
      <c r="A88"/>
      <c r="B88"/>
      <c r="C88"/>
      <c r="D88"/>
      <c r="E88"/>
      <c r="F88"/>
      <c r="G88"/>
      <c r="H88"/>
      <c r="I88"/>
      <c r="J88"/>
      <c r="K88" s="106"/>
    </row>
    <row r="89" spans="1:19">
      <c r="A89"/>
      <c r="B89"/>
      <c r="C89"/>
      <c r="D89"/>
      <c r="E89"/>
      <c r="F89"/>
      <c r="G89"/>
      <c r="H89"/>
      <c r="I89"/>
      <c r="J89"/>
      <c r="K89" s="106"/>
    </row>
    <row r="90" spans="1:19">
      <c r="A90"/>
      <c r="B90"/>
      <c r="C90"/>
      <c r="D90"/>
      <c r="E90"/>
      <c r="F90"/>
      <c r="G90"/>
      <c r="H90"/>
      <c r="I90"/>
      <c r="J90"/>
      <c r="K90" s="106"/>
    </row>
    <row r="91" spans="1:19">
      <c r="A91"/>
      <c r="B91"/>
      <c r="C91"/>
      <c r="D91"/>
      <c r="E91"/>
      <c r="F91"/>
      <c r="G91"/>
      <c r="H91"/>
      <c r="I91"/>
      <c r="J91"/>
      <c r="K91" s="106"/>
    </row>
    <row r="92" spans="1:19">
      <c r="A92"/>
      <c r="B92"/>
      <c r="C92"/>
      <c r="D92"/>
      <c r="E92"/>
      <c r="F92"/>
      <c r="G92"/>
      <c r="H92"/>
      <c r="I92"/>
      <c r="J92"/>
      <c r="K92" s="106"/>
    </row>
    <row r="93" spans="1:19">
      <c r="A93"/>
      <c r="B93"/>
      <c r="C93"/>
      <c r="D93"/>
      <c r="E93"/>
      <c r="F93"/>
      <c r="G93"/>
      <c r="H93"/>
      <c r="I93"/>
      <c r="J93"/>
      <c r="K93" s="106"/>
    </row>
    <row r="94" spans="1:19">
      <c r="A94"/>
      <c r="B94"/>
      <c r="C94"/>
      <c r="D94"/>
      <c r="E94"/>
      <c r="F94"/>
      <c r="G94"/>
      <c r="H94"/>
      <c r="I94"/>
      <c r="J94"/>
      <c r="K94" s="106"/>
    </row>
    <row r="95" spans="1:19">
      <c r="A95"/>
      <c r="B95"/>
      <c r="C95"/>
      <c r="D95"/>
      <c r="E95"/>
      <c r="F95"/>
      <c r="G95"/>
      <c r="H95"/>
      <c r="I95"/>
      <c r="J95"/>
      <c r="K95" s="106"/>
    </row>
    <row r="96" spans="1:19">
      <c r="A96"/>
      <c r="B96"/>
      <c r="C96"/>
      <c r="D96"/>
      <c r="E96"/>
      <c r="F96"/>
      <c r="G96"/>
      <c r="H96"/>
      <c r="I96"/>
      <c r="J96"/>
      <c r="K96" s="106"/>
    </row>
    <row r="97" spans="1:10">
      <c r="A97"/>
      <c r="B97"/>
      <c r="C97"/>
      <c r="D97"/>
      <c r="E97"/>
      <c r="F97"/>
      <c r="G97"/>
      <c r="H97"/>
      <c r="I97"/>
      <c r="J97"/>
    </row>
    <row r="98" spans="1:10">
      <c r="A98"/>
      <c r="B98"/>
      <c r="C98"/>
      <c r="D98"/>
      <c r="E98"/>
      <c r="F98"/>
      <c r="G98"/>
      <c r="H98"/>
      <c r="I98"/>
      <c r="J98"/>
    </row>
    <row r="99" spans="1:10">
      <c r="A99"/>
      <c r="B99"/>
      <c r="C99"/>
      <c r="D99"/>
      <c r="E99"/>
      <c r="F99"/>
      <c r="G99"/>
      <c r="H99"/>
      <c r="I99"/>
      <c r="J99"/>
    </row>
    <row r="100" spans="1:10">
      <c r="A100"/>
      <c r="B100"/>
      <c r="C100"/>
      <c r="D100"/>
      <c r="E100"/>
      <c r="F100"/>
      <c r="G100"/>
      <c r="H100"/>
      <c r="I100"/>
      <c r="J100"/>
    </row>
    <row r="101" spans="1:10">
      <c r="A101"/>
      <c r="B101"/>
      <c r="C101"/>
      <c r="D101"/>
      <c r="E101"/>
      <c r="F101"/>
      <c r="G101"/>
      <c r="H101"/>
      <c r="I101"/>
      <c r="J101"/>
    </row>
    <row r="102" spans="1:10">
      <c r="A102"/>
      <c r="B102"/>
      <c r="C102"/>
      <c r="D102"/>
      <c r="E102"/>
      <c r="F102"/>
      <c r="G102"/>
      <c r="H102"/>
      <c r="I102"/>
      <c r="J102"/>
    </row>
    <row r="103" spans="1:10">
      <c r="A103"/>
      <c r="B103"/>
      <c r="C103"/>
      <c r="D103"/>
      <c r="E103"/>
      <c r="F103"/>
      <c r="G103"/>
      <c r="H103"/>
      <c r="I103"/>
      <c r="J103"/>
    </row>
    <row r="104" spans="1:10">
      <c r="A104"/>
      <c r="B104"/>
      <c r="C104"/>
      <c r="D104"/>
      <c r="E104"/>
      <c r="F104"/>
      <c r="G104"/>
      <c r="H104"/>
      <c r="I104"/>
      <c r="J104"/>
    </row>
    <row r="105" spans="1:10">
      <c r="A105"/>
      <c r="B105"/>
      <c r="C105"/>
      <c r="D105"/>
      <c r="E105"/>
      <c r="F105"/>
      <c r="G105"/>
      <c r="H105"/>
      <c r="I105"/>
      <c r="J105"/>
    </row>
    <row r="106" spans="1:10">
      <c r="A106"/>
      <c r="B106"/>
      <c r="C106"/>
      <c r="D106"/>
      <c r="E106"/>
      <c r="F106"/>
      <c r="G106"/>
      <c r="H106"/>
      <c r="I106"/>
      <c r="J106"/>
    </row>
    <row r="107" spans="1:10">
      <c r="A107"/>
      <c r="B107"/>
      <c r="C107"/>
      <c r="D107"/>
      <c r="E107"/>
      <c r="F107"/>
      <c r="G107"/>
      <c r="H107"/>
      <c r="I107"/>
      <c r="J107"/>
    </row>
    <row r="108" spans="1:10">
      <c r="A108"/>
      <c r="B108"/>
      <c r="C108"/>
      <c r="D108"/>
      <c r="E108"/>
      <c r="F108"/>
      <c r="G108"/>
      <c r="H108"/>
      <c r="I108"/>
      <c r="J108"/>
    </row>
    <row r="109" spans="1:10">
      <c r="A109"/>
      <c r="B109"/>
      <c r="C109"/>
      <c r="D109"/>
      <c r="E109"/>
      <c r="F109"/>
      <c r="G109"/>
      <c r="H109"/>
      <c r="I109"/>
      <c r="J109"/>
    </row>
    <row r="110" spans="1:10">
      <c r="A110"/>
      <c r="B110"/>
      <c r="C110"/>
      <c r="D110"/>
      <c r="E110"/>
      <c r="F110"/>
      <c r="G110"/>
      <c r="H110"/>
      <c r="I110"/>
      <c r="J110"/>
    </row>
    <row r="111" spans="1:10">
      <c r="A111"/>
      <c r="B111"/>
      <c r="C111"/>
      <c r="D111"/>
      <c r="E111"/>
      <c r="F111"/>
      <c r="G111"/>
      <c r="H111"/>
      <c r="I111"/>
      <c r="J111"/>
    </row>
  </sheetData>
  <sortState ref="P7:S81">
    <sortCondition descending="1" ref="Q7:Q81"/>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topLeftCell="A10" zoomScaleNormal="100" workbookViewId="0">
      <selection activeCell="N34" sqref="N34"/>
    </sheetView>
  </sheetViews>
  <sheetFormatPr defaultRowHeight="12.75"/>
  <cols>
    <col min="1" max="1" width="16.85546875" style="658" customWidth="1"/>
    <col min="2" max="2" width="12.28515625" style="658" bestFit="1" customWidth="1"/>
    <col min="3" max="3" width="10.140625" style="658" customWidth="1"/>
    <col min="4" max="4" width="9.140625" style="658"/>
    <col min="5" max="5" width="6" style="658" customWidth="1"/>
    <col min="6" max="6" width="16.7109375" style="658" customWidth="1"/>
    <col min="7" max="7" width="11.28515625" style="658" customWidth="1"/>
    <col min="8" max="8" width="10.42578125" style="658" customWidth="1"/>
    <col min="9" max="9" width="9.140625" style="658"/>
    <col min="10" max="10" width="3.5703125" style="658" customWidth="1"/>
    <col min="11" max="11" width="18" style="658" customWidth="1"/>
    <col min="12" max="12" width="11.7109375" style="658" customWidth="1"/>
    <col min="13" max="13" width="12.28515625" style="658" customWidth="1"/>
    <col min="14" max="14" width="10.42578125" style="658" customWidth="1"/>
    <col min="15" max="15" width="3.85546875" style="658" customWidth="1"/>
    <col min="16" max="16" width="22.5703125" style="658" customWidth="1"/>
    <col min="17" max="17" width="11.28515625" style="658" customWidth="1"/>
    <col min="18" max="18" width="10.28515625" style="658" customWidth="1"/>
    <col min="19" max="19" width="10" style="658" customWidth="1"/>
    <col min="20" max="255" width="9.140625" style="658"/>
    <col min="256" max="256" width="4" style="658" customWidth="1"/>
    <col min="257" max="257" width="15.140625" style="658" customWidth="1"/>
    <col min="258" max="258" width="13.85546875" style="658" customWidth="1"/>
    <col min="259" max="259" width="10.140625" style="658" customWidth="1"/>
    <col min="260" max="260" width="9.140625" style="658"/>
    <col min="261" max="261" width="3.42578125" style="658" customWidth="1"/>
    <col min="262" max="262" width="19.5703125" style="658" customWidth="1"/>
    <col min="263" max="263" width="12.28515625" style="658" customWidth="1"/>
    <col min="264" max="264" width="10.42578125" style="658" customWidth="1"/>
    <col min="265" max="265" width="9.140625" style="658"/>
    <col min="266" max="266" width="3.5703125" style="658" customWidth="1"/>
    <col min="267" max="267" width="16.42578125" style="658" customWidth="1"/>
    <col min="268" max="268" width="11.7109375" style="658" customWidth="1"/>
    <col min="269" max="269" width="10.140625" style="658" customWidth="1"/>
    <col min="270" max="270" width="15.85546875" style="658" customWidth="1"/>
    <col min="271" max="271" width="3.85546875" style="658" customWidth="1"/>
    <col min="272" max="272" width="16.42578125" style="658" customWidth="1"/>
    <col min="273" max="273" width="11.28515625" style="658" customWidth="1"/>
    <col min="274" max="274" width="10.28515625" style="658" customWidth="1"/>
    <col min="275" max="275" width="10" style="658" customWidth="1"/>
    <col min="276" max="511" width="9.140625" style="658"/>
    <col min="512" max="512" width="4" style="658" customWidth="1"/>
    <col min="513" max="513" width="15.140625" style="658" customWidth="1"/>
    <col min="514" max="514" width="13.85546875" style="658" customWidth="1"/>
    <col min="515" max="515" width="10.140625" style="658" customWidth="1"/>
    <col min="516" max="516" width="9.140625" style="658"/>
    <col min="517" max="517" width="3.42578125" style="658" customWidth="1"/>
    <col min="518" max="518" width="19.5703125" style="658" customWidth="1"/>
    <col min="519" max="519" width="12.28515625" style="658" customWidth="1"/>
    <col min="520" max="520" width="10.42578125" style="658" customWidth="1"/>
    <col min="521" max="521" width="9.140625" style="658"/>
    <col min="522" max="522" width="3.5703125" style="658" customWidth="1"/>
    <col min="523" max="523" width="16.42578125" style="658" customWidth="1"/>
    <col min="524" max="524" width="11.7109375" style="658" customWidth="1"/>
    <col min="525" max="525" width="10.140625" style="658" customWidth="1"/>
    <col min="526" max="526" width="15.85546875" style="658" customWidth="1"/>
    <col min="527" max="527" width="3.85546875" style="658" customWidth="1"/>
    <col min="528" max="528" width="16.42578125" style="658" customWidth="1"/>
    <col min="529" max="529" width="11.28515625" style="658" customWidth="1"/>
    <col min="530" max="530" width="10.28515625" style="658" customWidth="1"/>
    <col min="531" max="531" width="10" style="658" customWidth="1"/>
    <col min="532" max="767" width="9.140625" style="658"/>
    <col min="768" max="768" width="4" style="658" customWidth="1"/>
    <col min="769" max="769" width="15.140625" style="658" customWidth="1"/>
    <col min="770" max="770" width="13.85546875" style="658" customWidth="1"/>
    <col min="771" max="771" width="10.140625" style="658" customWidth="1"/>
    <col min="772" max="772" width="9.140625" style="658"/>
    <col min="773" max="773" width="3.42578125" style="658" customWidth="1"/>
    <col min="774" max="774" width="19.5703125" style="658" customWidth="1"/>
    <col min="775" max="775" width="12.28515625" style="658" customWidth="1"/>
    <col min="776" max="776" width="10.42578125" style="658" customWidth="1"/>
    <col min="777" max="777" width="9.140625" style="658"/>
    <col min="778" max="778" width="3.5703125" style="658" customWidth="1"/>
    <col min="779" max="779" width="16.42578125" style="658" customWidth="1"/>
    <col min="780" max="780" width="11.7109375" style="658" customWidth="1"/>
    <col min="781" max="781" width="10.140625" style="658" customWidth="1"/>
    <col min="782" max="782" width="15.85546875" style="658" customWidth="1"/>
    <col min="783" max="783" width="3.85546875" style="658" customWidth="1"/>
    <col min="784" max="784" width="16.42578125" style="658" customWidth="1"/>
    <col min="785" max="785" width="11.28515625" style="658" customWidth="1"/>
    <col min="786" max="786" width="10.28515625" style="658" customWidth="1"/>
    <col min="787" max="787" width="10" style="658" customWidth="1"/>
    <col min="788" max="1023" width="9.140625" style="658"/>
    <col min="1024" max="1024" width="4" style="658" customWidth="1"/>
    <col min="1025" max="1025" width="15.140625" style="658" customWidth="1"/>
    <col min="1026" max="1026" width="13.85546875" style="658" customWidth="1"/>
    <col min="1027" max="1027" width="10.140625" style="658" customWidth="1"/>
    <col min="1028" max="1028" width="9.140625" style="658"/>
    <col min="1029" max="1029" width="3.42578125" style="658" customWidth="1"/>
    <col min="1030" max="1030" width="19.5703125" style="658" customWidth="1"/>
    <col min="1031" max="1031" width="12.28515625" style="658" customWidth="1"/>
    <col min="1032" max="1032" width="10.42578125" style="658" customWidth="1"/>
    <col min="1033" max="1033" width="9.140625" style="658"/>
    <col min="1034" max="1034" width="3.5703125" style="658" customWidth="1"/>
    <col min="1035" max="1035" width="16.42578125" style="658" customWidth="1"/>
    <col min="1036" max="1036" width="11.7109375" style="658" customWidth="1"/>
    <col min="1037" max="1037" width="10.140625" style="658" customWidth="1"/>
    <col min="1038" max="1038" width="15.85546875" style="658" customWidth="1"/>
    <col min="1039" max="1039" width="3.85546875" style="658" customWidth="1"/>
    <col min="1040" max="1040" width="16.42578125" style="658" customWidth="1"/>
    <col min="1041" max="1041" width="11.28515625" style="658" customWidth="1"/>
    <col min="1042" max="1042" width="10.28515625" style="658" customWidth="1"/>
    <col min="1043" max="1043" width="10" style="658" customWidth="1"/>
    <col min="1044" max="1279" width="9.140625" style="658"/>
    <col min="1280" max="1280" width="4" style="658" customWidth="1"/>
    <col min="1281" max="1281" width="15.140625" style="658" customWidth="1"/>
    <col min="1282" max="1282" width="13.85546875" style="658" customWidth="1"/>
    <col min="1283" max="1283" width="10.140625" style="658" customWidth="1"/>
    <col min="1284" max="1284" width="9.140625" style="658"/>
    <col min="1285" max="1285" width="3.42578125" style="658" customWidth="1"/>
    <col min="1286" max="1286" width="19.5703125" style="658" customWidth="1"/>
    <col min="1287" max="1287" width="12.28515625" style="658" customWidth="1"/>
    <col min="1288" max="1288" width="10.42578125" style="658" customWidth="1"/>
    <col min="1289" max="1289" width="9.140625" style="658"/>
    <col min="1290" max="1290" width="3.5703125" style="658" customWidth="1"/>
    <col min="1291" max="1291" width="16.42578125" style="658" customWidth="1"/>
    <col min="1292" max="1292" width="11.7109375" style="658" customWidth="1"/>
    <col min="1293" max="1293" width="10.140625" style="658" customWidth="1"/>
    <col min="1294" max="1294" width="15.85546875" style="658" customWidth="1"/>
    <col min="1295" max="1295" width="3.85546875" style="658" customWidth="1"/>
    <col min="1296" max="1296" width="16.42578125" style="658" customWidth="1"/>
    <col min="1297" max="1297" width="11.28515625" style="658" customWidth="1"/>
    <col min="1298" max="1298" width="10.28515625" style="658" customWidth="1"/>
    <col min="1299" max="1299" width="10" style="658" customWidth="1"/>
    <col min="1300" max="1535" width="9.140625" style="658"/>
    <col min="1536" max="1536" width="4" style="658" customWidth="1"/>
    <col min="1537" max="1537" width="15.140625" style="658" customWidth="1"/>
    <col min="1538" max="1538" width="13.85546875" style="658" customWidth="1"/>
    <col min="1539" max="1539" width="10.140625" style="658" customWidth="1"/>
    <col min="1540" max="1540" width="9.140625" style="658"/>
    <col min="1541" max="1541" width="3.42578125" style="658" customWidth="1"/>
    <col min="1542" max="1542" width="19.5703125" style="658" customWidth="1"/>
    <col min="1543" max="1543" width="12.28515625" style="658" customWidth="1"/>
    <col min="1544" max="1544" width="10.42578125" style="658" customWidth="1"/>
    <col min="1545" max="1545" width="9.140625" style="658"/>
    <col min="1546" max="1546" width="3.5703125" style="658" customWidth="1"/>
    <col min="1547" max="1547" width="16.42578125" style="658" customWidth="1"/>
    <col min="1548" max="1548" width="11.7109375" style="658" customWidth="1"/>
    <col min="1549" max="1549" width="10.140625" style="658" customWidth="1"/>
    <col min="1550" max="1550" width="15.85546875" style="658" customWidth="1"/>
    <col min="1551" max="1551" width="3.85546875" style="658" customWidth="1"/>
    <col min="1552" max="1552" width="16.42578125" style="658" customWidth="1"/>
    <col min="1553" max="1553" width="11.28515625" style="658" customWidth="1"/>
    <col min="1554" max="1554" width="10.28515625" style="658" customWidth="1"/>
    <col min="1555" max="1555" width="10" style="658" customWidth="1"/>
    <col min="1556" max="1791" width="9.140625" style="658"/>
    <col min="1792" max="1792" width="4" style="658" customWidth="1"/>
    <col min="1793" max="1793" width="15.140625" style="658" customWidth="1"/>
    <col min="1794" max="1794" width="13.85546875" style="658" customWidth="1"/>
    <col min="1795" max="1795" width="10.140625" style="658" customWidth="1"/>
    <col min="1796" max="1796" width="9.140625" style="658"/>
    <col min="1797" max="1797" width="3.42578125" style="658" customWidth="1"/>
    <col min="1798" max="1798" width="19.5703125" style="658" customWidth="1"/>
    <col min="1799" max="1799" width="12.28515625" style="658" customWidth="1"/>
    <col min="1800" max="1800" width="10.42578125" style="658" customWidth="1"/>
    <col min="1801" max="1801" width="9.140625" style="658"/>
    <col min="1802" max="1802" width="3.5703125" style="658" customWidth="1"/>
    <col min="1803" max="1803" width="16.42578125" style="658" customWidth="1"/>
    <col min="1804" max="1804" width="11.7109375" style="658" customWidth="1"/>
    <col min="1805" max="1805" width="10.140625" style="658" customWidth="1"/>
    <col min="1806" max="1806" width="15.85546875" style="658" customWidth="1"/>
    <col min="1807" max="1807" width="3.85546875" style="658" customWidth="1"/>
    <col min="1808" max="1808" width="16.42578125" style="658" customWidth="1"/>
    <col min="1809" max="1809" width="11.28515625" style="658" customWidth="1"/>
    <col min="1810" max="1810" width="10.28515625" style="658" customWidth="1"/>
    <col min="1811" max="1811" width="10" style="658" customWidth="1"/>
    <col min="1812" max="2047" width="9.140625" style="658"/>
    <col min="2048" max="2048" width="4" style="658" customWidth="1"/>
    <col min="2049" max="2049" width="15.140625" style="658" customWidth="1"/>
    <col min="2050" max="2050" width="13.85546875" style="658" customWidth="1"/>
    <col min="2051" max="2051" width="10.140625" style="658" customWidth="1"/>
    <col min="2052" max="2052" width="9.140625" style="658"/>
    <col min="2053" max="2053" width="3.42578125" style="658" customWidth="1"/>
    <col min="2054" max="2054" width="19.5703125" style="658" customWidth="1"/>
    <col min="2055" max="2055" width="12.28515625" style="658" customWidth="1"/>
    <col min="2056" max="2056" width="10.42578125" style="658" customWidth="1"/>
    <col min="2057" max="2057" width="9.140625" style="658"/>
    <col min="2058" max="2058" width="3.5703125" style="658" customWidth="1"/>
    <col min="2059" max="2059" width="16.42578125" style="658" customWidth="1"/>
    <col min="2060" max="2060" width="11.7109375" style="658" customWidth="1"/>
    <col min="2061" max="2061" width="10.140625" style="658" customWidth="1"/>
    <col min="2062" max="2062" width="15.85546875" style="658" customWidth="1"/>
    <col min="2063" max="2063" width="3.85546875" style="658" customWidth="1"/>
    <col min="2064" max="2064" width="16.42578125" style="658" customWidth="1"/>
    <col min="2065" max="2065" width="11.28515625" style="658" customWidth="1"/>
    <col min="2066" max="2066" width="10.28515625" style="658" customWidth="1"/>
    <col min="2067" max="2067" width="10" style="658" customWidth="1"/>
    <col min="2068" max="2303" width="9.140625" style="658"/>
    <col min="2304" max="2304" width="4" style="658" customWidth="1"/>
    <col min="2305" max="2305" width="15.140625" style="658" customWidth="1"/>
    <col min="2306" max="2306" width="13.85546875" style="658" customWidth="1"/>
    <col min="2307" max="2307" width="10.140625" style="658" customWidth="1"/>
    <col min="2308" max="2308" width="9.140625" style="658"/>
    <col min="2309" max="2309" width="3.42578125" style="658" customWidth="1"/>
    <col min="2310" max="2310" width="19.5703125" style="658" customWidth="1"/>
    <col min="2311" max="2311" width="12.28515625" style="658" customWidth="1"/>
    <col min="2312" max="2312" width="10.42578125" style="658" customWidth="1"/>
    <col min="2313" max="2313" width="9.140625" style="658"/>
    <col min="2314" max="2314" width="3.5703125" style="658" customWidth="1"/>
    <col min="2315" max="2315" width="16.42578125" style="658" customWidth="1"/>
    <col min="2316" max="2316" width="11.7109375" style="658" customWidth="1"/>
    <col min="2317" max="2317" width="10.140625" style="658" customWidth="1"/>
    <col min="2318" max="2318" width="15.85546875" style="658" customWidth="1"/>
    <col min="2319" max="2319" width="3.85546875" style="658" customWidth="1"/>
    <col min="2320" max="2320" width="16.42578125" style="658" customWidth="1"/>
    <col min="2321" max="2321" width="11.28515625" style="658" customWidth="1"/>
    <col min="2322" max="2322" width="10.28515625" style="658" customWidth="1"/>
    <col min="2323" max="2323" width="10" style="658" customWidth="1"/>
    <col min="2324" max="2559" width="9.140625" style="658"/>
    <col min="2560" max="2560" width="4" style="658" customWidth="1"/>
    <col min="2561" max="2561" width="15.140625" style="658" customWidth="1"/>
    <col min="2562" max="2562" width="13.85546875" style="658" customWidth="1"/>
    <col min="2563" max="2563" width="10.140625" style="658" customWidth="1"/>
    <col min="2564" max="2564" width="9.140625" style="658"/>
    <col min="2565" max="2565" width="3.42578125" style="658" customWidth="1"/>
    <col min="2566" max="2566" width="19.5703125" style="658" customWidth="1"/>
    <col min="2567" max="2567" width="12.28515625" style="658" customWidth="1"/>
    <col min="2568" max="2568" width="10.42578125" style="658" customWidth="1"/>
    <col min="2569" max="2569" width="9.140625" style="658"/>
    <col min="2570" max="2570" width="3.5703125" style="658" customWidth="1"/>
    <col min="2571" max="2571" width="16.42578125" style="658" customWidth="1"/>
    <col min="2572" max="2572" width="11.7109375" style="658" customWidth="1"/>
    <col min="2573" max="2573" width="10.140625" style="658" customWidth="1"/>
    <col min="2574" max="2574" width="15.85546875" style="658" customWidth="1"/>
    <col min="2575" max="2575" width="3.85546875" style="658" customWidth="1"/>
    <col min="2576" max="2576" width="16.42578125" style="658" customWidth="1"/>
    <col min="2577" max="2577" width="11.28515625" style="658" customWidth="1"/>
    <col min="2578" max="2578" width="10.28515625" style="658" customWidth="1"/>
    <col min="2579" max="2579" width="10" style="658" customWidth="1"/>
    <col min="2580" max="2815" width="9.140625" style="658"/>
    <col min="2816" max="2816" width="4" style="658" customWidth="1"/>
    <col min="2817" max="2817" width="15.140625" style="658" customWidth="1"/>
    <col min="2818" max="2818" width="13.85546875" style="658" customWidth="1"/>
    <col min="2819" max="2819" width="10.140625" style="658" customWidth="1"/>
    <col min="2820" max="2820" width="9.140625" style="658"/>
    <col min="2821" max="2821" width="3.42578125" style="658" customWidth="1"/>
    <col min="2822" max="2822" width="19.5703125" style="658" customWidth="1"/>
    <col min="2823" max="2823" width="12.28515625" style="658" customWidth="1"/>
    <col min="2824" max="2824" width="10.42578125" style="658" customWidth="1"/>
    <col min="2825" max="2825" width="9.140625" style="658"/>
    <col min="2826" max="2826" width="3.5703125" style="658" customWidth="1"/>
    <col min="2827" max="2827" width="16.42578125" style="658" customWidth="1"/>
    <col min="2828" max="2828" width="11.7109375" style="658" customWidth="1"/>
    <col min="2829" max="2829" width="10.140625" style="658" customWidth="1"/>
    <col min="2830" max="2830" width="15.85546875" style="658" customWidth="1"/>
    <col min="2831" max="2831" width="3.85546875" style="658" customWidth="1"/>
    <col min="2832" max="2832" width="16.42578125" style="658" customWidth="1"/>
    <col min="2833" max="2833" width="11.28515625" style="658" customWidth="1"/>
    <col min="2834" max="2834" width="10.28515625" style="658" customWidth="1"/>
    <col min="2835" max="2835" width="10" style="658" customWidth="1"/>
    <col min="2836" max="3071" width="9.140625" style="658"/>
    <col min="3072" max="3072" width="4" style="658" customWidth="1"/>
    <col min="3073" max="3073" width="15.140625" style="658" customWidth="1"/>
    <col min="3074" max="3074" width="13.85546875" style="658" customWidth="1"/>
    <col min="3075" max="3075" width="10.140625" style="658" customWidth="1"/>
    <col min="3076" max="3076" width="9.140625" style="658"/>
    <col min="3077" max="3077" width="3.42578125" style="658" customWidth="1"/>
    <col min="3078" max="3078" width="19.5703125" style="658" customWidth="1"/>
    <col min="3079" max="3079" width="12.28515625" style="658" customWidth="1"/>
    <col min="3080" max="3080" width="10.42578125" style="658" customWidth="1"/>
    <col min="3081" max="3081" width="9.140625" style="658"/>
    <col min="3082" max="3082" width="3.5703125" style="658" customWidth="1"/>
    <col min="3083" max="3083" width="16.42578125" style="658" customWidth="1"/>
    <col min="3084" max="3084" width="11.7109375" style="658" customWidth="1"/>
    <col min="3085" max="3085" width="10.140625" style="658" customWidth="1"/>
    <col min="3086" max="3086" width="15.85546875" style="658" customWidth="1"/>
    <col min="3087" max="3087" width="3.85546875" style="658" customWidth="1"/>
    <col min="3088" max="3088" width="16.42578125" style="658" customWidth="1"/>
    <col min="3089" max="3089" width="11.28515625" style="658" customWidth="1"/>
    <col min="3090" max="3090" width="10.28515625" style="658" customWidth="1"/>
    <col min="3091" max="3091" width="10" style="658" customWidth="1"/>
    <col min="3092" max="3327" width="9.140625" style="658"/>
    <col min="3328" max="3328" width="4" style="658" customWidth="1"/>
    <col min="3329" max="3329" width="15.140625" style="658" customWidth="1"/>
    <col min="3330" max="3330" width="13.85546875" style="658" customWidth="1"/>
    <col min="3331" max="3331" width="10.140625" style="658" customWidth="1"/>
    <col min="3332" max="3332" width="9.140625" style="658"/>
    <col min="3333" max="3333" width="3.42578125" style="658" customWidth="1"/>
    <col min="3334" max="3334" width="19.5703125" style="658" customWidth="1"/>
    <col min="3335" max="3335" width="12.28515625" style="658" customWidth="1"/>
    <col min="3336" max="3336" width="10.42578125" style="658" customWidth="1"/>
    <col min="3337" max="3337" width="9.140625" style="658"/>
    <col min="3338" max="3338" width="3.5703125" style="658" customWidth="1"/>
    <col min="3339" max="3339" width="16.42578125" style="658" customWidth="1"/>
    <col min="3340" max="3340" width="11.7109375" style="658" customWidth="1"/>
    <col min="3341" max="3341" width="10.140625" style="658" customWidth="1"/>
    <col min="3342" max="3342" width="15.85546875" style="658" customWidth="1"/>
    <col min="3343" max="3343" width="3.85546875" style="658" customWidth="1"/>
    <col min="3344" max="3344" width="16.42578125" style="658" customWidth="1"/>
    <col min="3345" max="3345" width="11.28515625" style="658" customWidth="1"/>
    <col min="3346" max="3346" width="10.28515625" style="658" customWidth="1"/>
    <col min="3347" max="3347" width="10" style="658" customWidth="1"/>
    <col min="3348" max="3583" width="9.140625" style="658"/>
    <col min="3584" max="3584" width="4" style="658" customWidth="1"/>
    <col min="3585" max="3585" width="15.140625" style="658" customWidth="1"/>
    <col min="3586" max="3586" width="13.85546875" style="658" customWidth="1"/>
    <col min="3587" max="3587" width="10.140625" style="658" customWidth="1"/>
    <col min="3588" max="3588" width="9.140625" style="658"/>
    <col min="3589" max="3589" width="3.42578125" style="658" customWidth="1"/>
    <col min="3590" max="3590" width="19.5703125" style="658" customWidth="1"/>
    <col min="3591" max="3591" width="12.28515625" style="658" customWidth="1"/>
    <col min="3592" max="3592" width="10.42578125" style="658" customWidth="1"/>
    <col min="3593" max="3593" width="9.140625" style="658"/>
    <col min="3594" max="3594" width="3.5703125" style="658" customWidth="1"/>
    <col min="3595" max="3595" width="16.42578125" style="658" customWidth="1"/>
    <col min="3596" max="3596" width="11.7109375" style="658" customWidth="1"/>
    <col min="3597" max="3597" width="10.140625" style="658" customWidth="1"/>
    <col min="3598" max="3598" width="15.85546875" style="658" customWidth="1"/>
    <col min="3599" max="3599" width="3.85546875" style="658" customWidth="1"/>
    <col min="3600" max="3600" width="16.42578125" style="658" customWidth="1"/>
    <col min="3601" max="3601" width="11.28515625" style="658" customWidth="1"/>
    <col min="3602" max="3602" width="10.28515625" style="658" customWidth="1"/>
    <col min="3603" max="3603" width="10" style="658" customWidth="1"/>
    <col min="3604" max="3839" width="9.140625" style="658"/>
    <col min="3840" max="3840" width="4" style="658" customWidth="1"/>
    <col min="3841" max="3841" width="15.140625" style="658" customWidth="1"/>
    <col min="3842" max="3842" width="13.85546875" style="658" customWidth="1"/>
    <col min="3843" max="3843" width="10.140625" style="658" customWidth="1"/>
    <col min="3844" max="3844" width="9.140625" style="658"/>
    <col min="3845" max="3845" width="3.42578125" style="658" customWidth="1"/>
    <col min="3846" max="3846" width="19.5703125" style="658" customWidth="1"/>
    <col min="3847" max="3847" width="12.28515625" style="658" customWidth="1"/>
    <col min="3848" max="3848" width="10.42578125" style="658" customWidth="1"/>
    <col min="3849" max="3849" width="9.140625" style="658"/>
    <col min="3850" max="3850" width="3.5703125" style="658" customWidth="1"/>
    <col min="3851" max="3851" width="16.42578125" style="658" customWidth="1"/>
    <col min="3852" max="3852" width="11.7109375" style="658" customWidth="1"/>
    <col min="3853" max="3853" width="10.140625" style="658" customWidth="1"/>
    <col min="3854" max="3854" width="15.85546875" style="658" customWidth="1"/>
    <col min="3855" max="3855" width="3.85546875" style="658" customWidth="1"/>
    <col min="3856" max="3856" width="16.42578125" style="658" customWidth="1"/>
    <col min="3857" max="3857" width="11.28515625" style="658" customWidth="1"/>
    <col min="3858" max="3858" width="10.28515625" style="658" customWidth="1"/>
    <col min="3859" max="3859" width="10" style="658" customWidth="1"/>
    <col min="3860" max="4095" width="9.140625" style="658"/>
    <col min="4096" max="4096" width="4" style="658" customWidth="1"/>
    <col min="4097" max="4097" width="15.140625" style="658" customWidth="1"/>
    <col min="4098" max="4098" width="13.85546875" style="658" customWidth="1"/>
    <col min="4099" max="4099" width="10.140625" style="658" customWidth="1"/>
    <col min="4100" max="4100" width="9.140625" style="658"/>
    <col min="4101" max="4101" width="3.42578125" style="658" customWidth="1"/>
    <col min="4102" max="4102" width="19.5703125" style="658" customWidth="1"/>
    <col min="4103" max="4103" width="12.28515625" style="658" customWidth="1"/>
    <col min="4104" max="4104" width="10.42578125" style="658" customWidth="1"/>
    <col min="4105" max="4105" width="9.140625" style="658"/>
    <col min="4106" max="4106" width="3.5703125" style="658" customWidth="1"/>
    <col min="4107" max="4107" width="16.42578125" style="658" customWidth="1"/>
    <col min="4108" max="4108" width="11.7109375" style="658" customWidth="1"/>
    <col min="4109" max="4109" width="10.140625" style="658" customWidth="1"/>
    <col min="4110" max="4110" width="15.85546875" style="658" customWidth="1"/>
    <col min="4111" max="4111" width="3.85546875" style="658" customWidth="1"/>
    <col min="4112" max="4112" width="16.42578125" style="658" customWidth="1"/>
    <col min="4113" max="4113" width="11.28515625" style="658" customWidth="1"/>
    <col min="4114" max="4114" width="10.28515625" style="658" customWidth="1"/>
    <col min="4115" max="4115" width="10" style="658" customWidth="1"/>
    <col min="4116" max="4351" width="9.140625" style="658"/>
    <col min="4352" max="4352" width="4" style="658" customWidth="1"/>
    <col min="4353" max="4353" width="15.140625" style="658" customWidth="1"/>
    <col min="4354" max="4354" width="13.85546875" style="658" customWidth="1"/>
    <col min="4355" max="4355" width="10.140625" style="658" customWidth="1"/>
    <col min="4356" max="4356" width="9.140625" style="658"/>
    <col min="4357" max="4357" width="3.42578125" style="658" customWidth="1"/>
    <col min="4358" max="4358" width="19.5703125" style="658" customWidth="1"/>
    <col min="4359" max="4359" width="12.28515625" style="658" customWidth="1"/>
    <col min="4360" max="4360" width="10.42578125" style="658" customWidth="1"/>
    <col min="4361" max="4361" width="9.140625" style="658"/>
    <col min="4362" max="4362" width="3.5703125" style="658" customWidth="1"/>
    <col min="4363" max="4363" width="16.42578125" style="658" customWidth="1"/>
    <col min="4364" max="4364" width="11.7109375" style="658" customWidth="1"/>
    <col min="4365" max="4365" width="10.140625" style="658" customWidth="1"/>
    <col min="4366" max="4366" width="15.85546875" style="658" customWidth="1"/>
    <col min="4367" max="4367" width="3.85546875" style="658" customWidth="1"/>
    <col min="4368" max="4368" width="16.42578125" style="658" customWidth="1"/>
    <col min="4369" max="4369" width="11.28515625" style="658" customWidth="1"/>
    <col min="4370" max="4370" width="10.28515625" style="658" customWidth="1"/>
    <col min="4371" max="4371" width="10" style="658" customWidth="1"/>
    <col min="4372" max="4607" width="9.140625" style="658"/>
    <col min="4608" max="4608" width="4" style="658" customWidth="1"/>
    <col min="4609" max="4609" width="15.140625" style="658" customWidth="1"/>
    <col min="4610" max="4610" width="13.85546875" style="658" customWidth="1"/>
    <col min="4611" max="4611" width="10.140625" style="658" customWidth="1"/>
    <col min="4612" max="4612" width="9.140625" style="658"/>
    <col min="4613" max="4613" width="3.42578125" style="658" customWidth="1"/>
    <col min="4614" max="4614" width="19.5703125" style="658" customWidth="1"/>
    <col min="4615" max="4615" width="12.28515625" style="658" customWidth="1"/>
    <col min="4616" max="4616" width="10.42578125" style="658" customWidth="1"/>
    <col min="4617" max="4617" width="9.140625" style="658"/>
    <col min="4618" max="4618" width="3.5703125" style="658" customWidth="1"/>
    <col min="4619" max="4619" width="16.42578125" style="658" customWidth="1"/>
    <col min="4620" max="4620" width="11.7109375" style="658" customWidth="1"/>
    <col min="4621" max="4621" width="10.140625" style="658" customWidth="1"/>
    <col min="4622" max="4622" width="15.85546875" style="658" customWidth="1"/>
    <col min="4623" max="4623" width="3.85546875" style="658" customWidth="1"/>
    <col min="4624" max="4624" width="16.42578125" style="658" customWidth="1"/>
    <col min="4625" max="4625" width="11.28515625" style="658" customWidth="1"/>
    <col min="4626" max="4626" width="10.28515625" style="658" customWidth="1"/>
    <col min="4627" max="4627" width="10" style="658" customWidth="1"/>
    <col min="4628" max="4863" width="9.140625" style="658"/>
    <col min="4864" max="4864" width="4" style="658" customWidth="1"/>
    <col min="4865" max="4865" width="15.140625" style="658" customWidth="1"/>
    <col min="4866" max="4866" width="13.85546875" style="658" customWidth="1"/>
    <col min="4867" max="4867" width="10.140625" style="658" customWidth="1"/>
    <col min="4868" max="4868" width="9.140625" style="658"/>
    <col min="4869" max="4869" width="3.42578125" style="658" customWidth="1"/>
    <col min="4870" max="4870" width="19.5703125" style="658" customWidth="1"/>
    <col min="4871" max="4871" width="12.28515625" style="658" customWidth="1"/>
    <col min="4872" max="4872" width="10.42578125" style="658" customWidth="1"/>
    <col min="4873" max="4873" width="9.140625" style="658"/>
    <col min="4874" max="4874" width="3.5703125" style="658" customWidth="1"/>
    <col min="4875" max="4875" width="16.42578125" style="658" customWidth="1"/>
    <col min="4876" max="4876" width="11.7109375" style="658" customWidth="1"/>
    <col min="4877" max="4877" width="10.140625" style="658" customWidth="1"/>
    <col min="4878" max="4878" width="15.85546875" style="658" customWidth="1"/>
    <col min="4879" max="4879" width="3.85546875" style="658" customWidth="1"/>
    <col min="4880" max="4880" width="16.42578125" style="658" customWidth="1"/>
    <col min="4881" max="4881" width="11.28515625" style="658" customWidth="1"/>
    <col min="4882" max="4882" width="10.28515625" style="658" customWidth="1"/>
    <col min="4883" max="4883" width="10" style="658" customWidth="1"/>
    <col min="4884" max="5119" width="9.140625" style="658"/>
    <col min="5120" max="5120" width="4" style="658" customWidth="1"/>
    <col min="5121" max="5121" width="15.140625" style="658" customWidth="1"/>
    <col min="5122" max="5122" width="13.85546875" style="658" customWidth="1"/>
    <col min="5123" max="5123" width="10.140625" style="658" customWidth="1"/>
    <col min="5124" max="5124" width="9.140625" style="658"/>
    <col min="5125" max="5125" width="3.42578125" style="658" customWidth="1"/>
    <col min="5126" max="5126" width="19.5703125" style="658" customWidth="1"/>
    <col min="5127" max="5127" width="12.28515625" style="658" customWidth="1"/>
    <col min="5128" max="5128" width="10.42578125" style="658" customWidth="1"/>
    <col min="5129" max="5129" width="9.140625" style="658"/>
    <col min="5130" max="5130" width="3.5703125" style="658" customWidth="1"/>
    <col min="5131" max="5131" width="16.42578125" style="658" customWidth="1"/>
    <col min="5132" max="5132" width="11.7109375" style="658" customWidth="1"/>
    <col min="5133" max="5133" width="10.140625" style="658" customWidth="1"/>
    <col min="5134" max="5134" width="15.85546875" style="658" customWidth="1"/>
    <col min="5135" max="5135" width="3.85546875" style="658" customWidth="1"/>
    <col min="5136" max="5136" width="16.42578125" style="658" customWidth="1"/>
    <col min="5137" max="5137" width="11.28515625" style="658" customWidth="1"/>
    <col min="5138" max="5138" width="10.28515625" style="658" customWidth="1"/>
    <col min="5139" max="5139" width="10" style="658" customWidth="1"/>
    <col min="5140" max="5375" width="9.140625" style="658"/>
    <col min="5376" max="5376" width="4" style="658" customWidth="1"/>
    <col min="5377" max="5377" width="15.140625" style="658" customWidth="1"/>
    <col min="5378" max="5378" width="13.85546875" style="658" customWidth="1"/>
    <col min="5379" max="5379" width="10.140625" style="658" customWidth="1"/>
    <col min="5380" max="5380" width="9.140625" style="658"/>
    <col min="5381" max="5381" width="3.42578125" style="658" customWidth="1"/>
    <col min="5382" max="5382" width="19.5703125" style="658" customWidth="1"/>
    <col min="5383" max="5383" width="12.28515625" style="658" customWidth="1"/>
    <col min="5384" max="5384" width="10.42578125" style="658" customWidth="1"/>
    <col min="5385" max="5385" width="9.140625" style="658"/>
    <col min="5386" max="5386" width="3.5703125" style="658" customWidth="1"/>
    <col min="5387" max="5387" width="16.42578125" style="658" customWidth="1"/>
    <col min="5388" max="5388" width="11.7109375" style="658" customWidth="1"/>
    <col min="5389" max="5389" width="10.140625" style="658" customWidth="1"/>
    <col min="5390" max="5390" width="15.85546875" style="658" customWidth="1"/>
    <col min="5391" max="5391" width="3.85546875" style="658" customWidth="1"/>
    <col min="5392" max="5392" width="16.42578125" style="658" customWidth="1"/>
    <col min="5393" max="5393" width="11.28515625" style="658" customWidth="1"/>
    <col min="5394" max="5394" width="10.28515625" style="658" customWidth="1"/>
    <col min="5395" max="5395" width="10" style="658" customWidth="1"/>
    <col min="5396" max="5631" width="9.140625" style="658"/>
    <col min="5632" max="5632" width="4" style="658" customWidth="1"/>
    <col min="5633" max="5633" width="15.140625" style="658" customWidth="1"/>
    <col min="5634" max="5634" width="13.85546875" style="658" customWidth="1"/>
    <col min="5635" max="5635" width="10.140625" style="658" customWidth="1"/>
    <col min="5636" max="5636" width="9.140625" style="658"/>
    <col min="5637" max="5637" width="3.42578125" style="658" customWidth="1"/>
    <col min="5638" max="5638" width="19.5703125" style="658" customWidth="1"/>
    <col min="5639" max="5639" width="12.28515625" style="658" customWidth="1"/>
    <col min="5640" max="5640" width="10.42578125" style="658" customWidth="1"/>
    <col min="5641" max="5641" width="9.140625" style="658"/>
    <col min="5642" max="5642" width="3.5703125" style="658" customWidth="1"/>
    <col min="5643" max="5643" width="16.42578125" style="658" customWidth="1"/>
    <col min="5644" max="5644" width="11.7109375" style="658" customWidth="1"/>
    <col min="5645" max="5645" width="10.140625" style="658" customWidth="1"/>
    <col min="5646" max="5646" width="15.85546875" style="658" customWidth="1"/>
    <col min="5647" max="5647" width="3.85546875" style="658" customWidth="1"/>
    <col min="5648" max="5648" width="16.42578125" style="658" customWidth="1"/>
    <col min="5649" max="5649" width="11.28515625" style="658" customWidth="1"/>
    <col min="5650" max="5650" width="10.28515625" style="658" customWidth="1"/>
    <col min="5651" max="5651" width="10" style="658" customWidth="1"/>
    <col min="5652" max="5887" width="9.140625" style="658"/>
    <col min="5888" max="5888" width="4" style="658" customWidth="1"/>
    <col min="5889" max="5889" width="15.140625" style="658" customWidth="1"/>
    <col min="5890" max="5890" width="13.85546875" style="658" customWidth="1"/>
    <col min="5891" max="5891" width="10.140625" style="658" customWidth="1"/>
    <col min="5892" max="5892" width="9.140625" style="658"/>
    <col min="5893" max="5893" width="3.42578125" style="658" customWidth="1"/>
    <col min="5894" max="5894" width="19.5703125" style="658" customWidth="1"/>
    <col min="5895" max="5895" width="12.28515625" style="658" customWidth="1"/>
    <col min="5896" max="5896" width="10.42578125" style="658" customWidth="1"/>
    <col min="5897" max="5897" width="9.140625" style="658"/>
    <col min="5898" max="5898" width="3.5703125" style="658" customWidth="1"/>
    <col min="5899" max="5899" width="16.42578125" style="658" customWidth="1"/>
    <col min="5900" max="5900" width="11.7109375" style="658" customWidth="1"/>
    <col min="5901" max="5901" width="10.140625" style="658" customWidth="1"/>
    <col min="5902" max="5902" width="15.85546875" style="658" customWidth="1"/>
    <col min="5903" max="5903" width="3.85546875" style="658" customWidth="1"/>
    <col min="5904" max="5904" width="16.42578125" style="658" customWidth="1"/>
    <col min="5905" max="5905" width="11.28515625" style="658" customWidth="1"/>
    <col min="5906" max="5906" width="10.28515625" style="658" customWidth="1"/>
    <col min="5907" max="5907" width="10" style="658" customWidth="1"/>
    <col min="5908" max="6143" width="9.140625" style="658"/>
    <col min="6144" max="6144" width="4" style="658" customWidth="1"/>
    <col min="6145" max="6145" width="15.140625" style="658" customWidth="1"/>
    <col min="6146" max="6146" width="13.85546875" style="658" customWidth="1"/>
    <col min="6147" max="6147" width="10.140625" style="658" customWidth="1"/>
    <col min="6148" max="6148" width="9.140625" style="658"/>
    <col min="6149" max="6149" width="3.42578125" style="658" customWidth="1"/>
    <col min="6150" max="6150" width="19.5703125" style="658" customWidth="1"/>
    <col min="6151" max="6151" width="12.28515625" style="658" customWidth="1"/>
    <col min="6152" max="6152" width="10.42578125" style="658" customWidth="1"/>
    <col min="6153" max="6153" width="9.140625" style="658"/>
    <col min="6154" max="6154" width="3.5703125" style="658" customWidth="1"/>
    <col min="6155" max="6155" width="16.42578125" style="658" customWidth="1"/>
    <col min="6156" max="6156" width="11.7109375" style="658" customWidth="1"/>
    <col min="6157" max="6157" width="10.140625" style="658" customWidth="1"/>
    <col min="6158" max="6158" width="15.85546875" style="658" customWidth="1"/>
    <col min="6159" max="6159" width="3.85546875" style="658" customWidth="1"/>
    <col min="6160" max="6160" width="16.42578125" style="658" customWidth="1"/>
    <col min="6161" max="6161" width="11.28515625" style="658" customWidth="1"/>
    <col min="6162" max="6162" width="10.28515625" style="658" customWidth="1"/>
    <col min="6163" max="6163" width="10" style="658" customWidth="1"/>
    <col min="6164" max="6399" width="9.140625" style="658"/>
    <col min="6400" max="6400" width="4" style="658" customWidth="1"/>
    <col min="6401" max="6401" width="15.140625" style="658" customWidth="1"/>
    <col min="6402" max="6402" width="13.85546875" style="658" customWidth="1"/>
    <col min="6403" max="6403" width="10.140625" style="658" customWidth="1"/>
    <col min="6404" max="6404" width="9.140625" style="658"/>
    <col min="6405" max="6405" width="3.42578125" style="658" customWidth="1"/>
    <col min="6406" max="6406" width="19.5703125" style="658" customWidth="1"/>
    <col min="6407" max="6407" width="12.28515625" style="658" customWidth="1"/>
    <col min="6408" max="6408" width="10.42578125" style="658" customWidth="1"/>
    <col min="6409" max="6409" width="9.140625" style="658"/>
    <col min="6410" max="6410" width="3.5703125" style="658" customWidth="1"/>
    <col min="6411" max="6411" width="16.42578125" style="658" customWidth="1"/>
    <col min="6412" max="6412" width="11.7109375" style="658" customWidth="1"/>
    <col min="6413" max="6413" width="10.140625" style="658" customWidth="1"/>
    <col min="6414" max="6414" width="15.85546875" style="658" customWidth="1"/>
    <col min="6415" max="6415" width="3.85546875" style="658" customWidth="1"/>
    <col min="6416" max="6416" width="16.42578125" style="658" customWidth="1"/>
    <col min="6417" max="6417" width="11.28515625" style="658" customWidth="1"/>
    <col min="6418" max="6418" width="10.28515625" style="658" customWidth="1"/>
    <col min="6419" max="6419" width="10" style="658" customWidth="1"/>
    <col min="6420" max="6655" width="9.140625" style="658"/>
    <col min="6656" max="6656" width="4" style="658" customWidth="1"/>
    <col min="6657" max="6657" width="15.140625" style="658" customWidth="1"/>
    <col min="6658" max="6658" width="13.85546875" style="658" customWidth="1"/>
    <col min="6659" max="6659" width="10.140625" style="658" customWidth="1"/>
    <col min="6660" max="6660" width="9.140625" style="658"/>
    <col min="6661" max="6661" width="3.42578125" style="658" customWidth="1"/>
    <col min="6662" max="6662" width="19.5703125" style="658" customWidth="1"/>
    <col min="6663" max="6663" width="12.28515625" style="658" customWidth="1"/>
    <col min="6664" max="6664" width="10.42578125" style="658" customWidth="1"/>
    <col min="6665" max="6665" width="9.140625" style="658"/>
    <col min="6666" max="6666" width="3.5703125" style="658" customWidth="1"/>
    <col min="6667" max="6667" width="16.42578125" style="658" customWidth="1"/>
    <col min="6668" max="6668" width="11.7109375" style="658" customWidth="1"/>
    <col min="6669" max="6669" width="10.140625" style="658" customWidth="1"/>
    <col min="6670" max="6670" width="15.85546875" style="658" customWidth="1"/>
    <col min="6671" max="6671" width="3.85546875" style="658" customWidth="1"/>
    <col min="6672" max="6672" width="16.42578125" style="658" customWidth="1"/>
    <col min="6673" max="6673" width="11.28515625" style="658" customWidth="1"/>
    <col min="6674" max="6674" width="10.28515625" style="658" customWidth="1"/>
    <col min="6675" max="6675" width="10" style="658" customWidth="1"/>
    <col min="6676" max="6911" width="9.140625" style="658"/>
    <col min="6912" max="6912" width="4" style="658" customWidth="1"/>
    <col min="6913" max="6913" width="15.140625" style="658" customWidth="1"/>
    <col min="6914" max="6914" width="13.85546875" style="658" customWidth="1"/>
    <col min="6915" max="6915" width="10.140625" style="658" customWidth="1"/>
    <col min="6916" max="6916" width="9.140625" style="658"/>
    <col min="6917" max="6917" width="3.42578125" style="658" customWidth="1"/>
    <col min="6918" max="6918" width="19.5703125" style="658" customWidth="1"/>
    <col min="6919" max="6919" width="12.28515625" style="658" customWidth="1"/>
    <col min="6920" max="6920" width="10.42578125" style="658" customWidth="1"/>
    <col min="6921" max="6921" width="9.140625" style="658"/>
    <col min="6922" max="6922" width="3.5703125" style="658" customWidth="1"/>
    <col min="6923" max="6923" width="16.42578125" style="658" customWidth="1"/>
    <col min="6924" max="6924" width="11.7109375" style="658" customWidth="1"/>
    <col min="6925" max="6925" width="10.140625" style="658" customWidth="1"/>
    <col min="6926" max="6926" width="15.85546875" style="658" customWidth="1"/>
    <col min="6927" max="6927" width="3.85546875" style="658" customWidth="1"/>
    <col min="6928" max="6928" width="16.42578125" style="658" customWidth="1"/>
    <col min="6929" max="6929" width="11.28515625" style="658" customWidth="1"/>
    <col min="6930" max="6930" width="10.28515625" style="658" customWidth="1"/>
    <col min="6931" max="6931" width="10" style="658" customWidth="1"/>
    <col min="6932" max="7167" width="9.140625" style="658"/>
    <col min="7168" max="7168" width="4" style="658" customWidth="1"/>
    <col min="7169" max="7169" width="15.140625" style="658" customWidth="1"/>
    <col min="7170" max="7170" width="13.85546875" style="658" customWidth="1"/>
    <col min="7171" max="7171" width="10.140625" style="658" customWidth="1"/>
    <col min="7172" max="7172" width="9.140625" style="658"/>
    <col min="7173" max="7173" width="3.42578125" style="658" customWidth="1"/>
    <col min="7174" max="7174" width="19.5703125" style="658" customWidth="1"/>
    <col min="7175" max="7175" width="12.28515625" style="658" customWidth="1"/>
    <col min="7176" max="7176" width="10.42578125" style="658" customWidth="1"/>
    <col min="7177" max="7177" width="9.140625" style="658"/>
    <col min="7178" max="7178" width="3.5703125" style="658" customWidth="1"/>
    <col min="7179" max="7179" width="16.42578125" style="658" customWidth="1"/>
    <col min="7180" max="7180" width="11.7109375" style="658" customWidth="1"/>
    <col min="7181" max="7181" width="10.140625" style="658" customWidth="1"/>
    <col min="7182" max="7182" width="15.85546875" style="658" customWidth="1"/>
    <col min="7183" max="7183" width="3.85546875" style="658" customWidth="1"/>
    <col min="7184" max="7184" width="16.42578125" style="658" customWidth="1"/>
    <col min="7185" max="7185" width="11.28515625" style="658" customWidth="1"/>
    <col min="7186" max="7186" width="10.28515625" style="658" customWidth="1"/>
    <col min="7187" max="7187" width="10" style="658" customWidth="1"/>
    <col min="7188" max="7423" width="9.140625" style="658"/>
    <col min="7424" max="7424" width="4" style="658" customWidth="1"/>
    <col min="7425" max="7425" width="15.140625" style="658" customWidth="1"/>
    <col min="7426" max="7426" width="13.85546875" style="658" customWidth="1"/>
    <col min="7427" max="7427" width="10.140625" style="658" customWidth="1"/>
    <col min="7428" max="7428" width="9.140625" style="658"/>
    <col min="7429" max="7429" width="3.42578125" style="658" customWidth="1"/>
    <col min="7430" max="7430" width="19.5703125" style="658" customWidth="1"/>
    <col min="7431" max="7431" width="12.28515625" style="658" customWidth="1"/>
    <col min="7432" max="7432" width="10.42578125" style="658" customWidth="1"/>
    <col min="7433" max="7433" width="9.140625" style="658"/>
    <col min="7434" max="7434" width="3.5703125" style="658" customWidth="1"/>
    <col min="7435" max="7435" width="16.42578125" style="658" customWidth="1"/>
    <col min="7436" max="7436" width="11.7109375" style="658" customWidth="1"/>
    <col min="7437" max="7437" width="10.140625" style="658" customWidth="1"/>
    <col min="7438" max="7438" width="15.85546875" style="658" customWidth="1"/>
    <col min="7439" max="7439" width="3.85546875" style="658" customWidth="1"/>
    <col min="7440" max="7440" width="16.42578125" style="658" customWidth="1"/>
    <col min="7441" max="7441" width="11.28515625" style="658" customWidth="1"/>
    <col min="7442" max="7442" width="10.28515625" style="658" customWidth="1"/>
    <col min="7443" max="7443" width="10" style="658" customWidth="1"/>
    <col min="7444" max="7679" width="9.140625" style="658"/>
    <col min="7680" max="7680" width="4" style="658" customWidth="1"/>
    <col min="7681" max="7681" width="15.140625" style="658" customWidth="1"/>
    <col min="7682" max="7682" width="13.85546875" style="658" customWidth="1"/>
    <col min="7683" max="7683" width="10.140625" style="658" customWidth="1"/>
    <col min="7684" max="7684" width="9.140625" style="658"/>
    <col min="7685" max="7685" width="3.42578125" style="658" customWidth="1"/>
    <col min="7686" max="7686" width="19.5703125" style="658" customWidth="1"/>
    <col min="7687" max="7687" width="12.28515625" style="658" customWidth="1"/>
    <col min="7688" max="7688" width="10.42578125" style="658" customWidth="1"/>
    <col min="7689" max="7689" width="9.140625" style="658"/>
    <col min="7690" max="7690" width="3.5703125" style="658" customWidth="1"/>
    <col min="7691" max="7691" width="16.42578125" style="658" customWidth="1"/>
    <col min="7692" max="7692" width="11.7109375" style="658" customWidth="1"/>
    <col min="7693" max="7693" width="10.140625" style="658" customWidth="1"/>
    <col min="7694" max="7694" width="15.85546875" style="658" customWidth="1"/>
    <col min="7695" max="7695" width="3.85546875" style="658" customWidth="1"/>
    <col min="7696" max="7696" width="16.42578125" style="658" customWidth="1"/>
    <col min="7697" max="7697" width="11.28515625" style="658" customWidth="1"/>
    <col min="7698" max="7698" width="10.28515625" style="658" customWidth="1"/>
    <col min="7699" max="7699" width="10" style="658" customWidth="1"/>
    <col min="7700" max="7935" width="9.140625" style="658"/>
    <col min="7936" max="7936" width="4" style="658" customWidth="1"/>
    <col min="7937" max="7937" width="15.140625" style="658" customWidth="1"/>
    <col min="7938" max="7938" width="13.85546875" style="658" customWidth="1"/>
    <col min="7939" max="7939" width="10.140625" style="658" customWidth="1"/>
    <col min="7940" max="7940" width="9.140625" style="658"/>
    <col min="7941" max="7941" width="3.42578125" style="658" customWidth="1"/>
    <col min="7942" max="7942" width="19.5703125" style="658" customWidth="1"/>
    <col min="7943" max="7943" width="12.28515625" style="658" customWidth="1"/>
    <col min="7944" max="7944" width="10.42578125" style="658" customWidth="1"/>
    <col min="7945" max="7945" width="9.140625" style="658"/>
    <col min="7946" max="7946" width="3.5703125" style="658" customWidth="1"/>
    <col min="7947" max="7947" width="16.42578125" style="658" customWidth="1"/>
    <col min="7948" max="7948" width="11.7109375" style="658" customWidth="1"/>
    <col min="7949" max="7949" width="10.140625" style="658" customWidth="1"/>
    <col min="7950" max="7950" width="15.85546875" style="658" customWidth="1"/>
    <col min="7951" max="7951" width="3.85546875" style="658" customWidth="1"/>
    <col min="7952" max="7952" width="16.42578125" style="658" customWidth="1"/>
    <col min="7953" max="7953" width="11.28515625" style="658" customWidth="1"/>
    <col min="7954" max="7954" width="10.28515625" style="658" customWidth="1"/>
    <col min="7955" max="7955" width="10" style="658" customWidth="1"/>
    <col min="7956" max="8191" width="9.140625" style="658"/>
    <col min="8192" max="8192" width="4" style="658" customWidth="1"/>
    <col min="8193" max="8193" width="15.140625" style="658" customWidth="1"/>
    <col min="8194" max="8194" width="13.85546875" style="658" customWidth="1"/>
    <col min="8195" max="8195" width="10.140625" style="658" customWidth="1"/>
    <col min="8196" max="8196" width="9.140625" style="658"/>
    <col min="8197" max="8197" width="3.42578125" style="658" customWidth="1"/>
    <col min="8198" max="8198" width="19.5703125" style="658" customWidth="1"/>
    <col min="8199" max="8199" width="12.28515625" style="658" customWidth="1"/>
    <col min="8200" max="8200" width="10.42578125" style="658" customWidth="1"/>
    <col min="8201" max="8201" width="9.140625" style="658"/>
    <col min="8202" max="8202" width="3.5703125" style="658" customWidth="1"/>
    <col min="8203" max="8203" width="16.42578125" style="658" customWidth="1"/>
    <col min="8204" max="8204" width="11.7109375" style="658" customWidth="1"/>
    <col min="8205" max="8205" width="10.140625" style="658" customWidth="1"/>
    <col min="8206" max="8206" width="15.85546875" style="658" customWidth="1"/>
    <col min="8207" max="8207" width="3.85546875" style="658" customWidth="1"/>
    <col min="8208" max="8208" width="16.42578125" style="658" customWidth="1"/>
    <col min="8209" max="8209" width="11.28515625" style="658" customWidth="1"/>
    <col min="8210" max="8210" width="10.28515625" style="658" customWidth="1"/>
    <col min="8211" max="8211" width="10" style="658" customWidth="1"/>
    <col min="8212" max="8447" width="9.140625" style="658"/>
    <col min="8448" max="8448" width="4" style="658" customWidth="1"/>
    <col min="8449" max="8449" width="15.140625" style="658" customWidth="1"/>
    <col min="8450" max="8450" width="13.85546875" style="658" customWidth="1"/>
    <col min="8451" max="8451" width="10.140625" style="658" customWidth="1"/>
    <col min="8452" max="8452" width="9.140625" style="658"/>
    <col min="8453" max="8453" width="3.42578125" style="658" customWidth="1"/>
    <col min="8454" max="8454" width="19.5703125" style="658" customWidth="1"/>
    <col min="8455" max="8455" width="12.28515625" style="658" customWidth="1"/>
    <col min="8456" max="8456" width="10.42578125" style="658" customWidth="1"/>
    <col min="8457" max="8457" width="9.140625" style="658"/>
    <col min="8458" max="8458" width="3.5703125" style="658" customWidth="1"/>
    <col min="8459" max="8459" width="16.42578125" style="658" customWidth="1"/>
    <col min="8460" max="8460" width="11.7109375" style="658" customWidth="1"/>
    <col min="8461" max="8461" width="10.140625" style="658" customWidth="1"/>
    <col min="8462" max="8462" width="15.85546875" style="658" customWidth="1"/>
    <col min="8463" max="8463" width="3.85546875" style="658" customWidth="1"/>
    <col min="8464" max="8464" width="16.42578125" style="658" customWidth="1"/>
    <col min="8465" max="8465" width="11.28515625" style="658" customWidth="1"/>
    <col min="8466" max="8466" width="10.28515625" style="658" customWidth="1"/>
    <col min="8467" max="8467" width="10" style="658" customWidth="1"/>
    <col min="8468" max="8703" width="9.140625" style="658"/>
    <col min="8704" max="8704" width="4" style="658" customWidth="1"/>
    <col min="8705" max="8705" width="15.140625" style="658" customWidth="1"/>
    <col min="8706" max="8706" width="13.85546875" style="658" customWidth="1"/>
    <col min="8707" max="8707" width="10.140625" style="658" customWidth="1"/>
    <col min="8708" max="8708" width="9.140625" style="658"/>
    <col min="8709" max="8709" width="3.42578125" style="658" customWidth="1"/>
    <col min="8710" max="8710" width="19.5703125" style="658" customWidth="1"/>
    <col min="8711" max="8711" width="12.28515625" style="658" customWidth="1"/>
    <col min="8712" max="8712" width="10.42578125" style="658" customWidth="1"/>
    <col min="8713" max="8713" width="9.140625" style="658"/>
    <col min="8714" max="8714" width="3.5703125" style="658" customWidth="1"/>
    <col min="8715" max="8715" width="16.42578125" style="658" customWidth="1"/>
    <col min="8716" max="8716" width="11.7109375" style="658" customWidth="1"/>
    <col min="8717" max="8717" width="10.140625" style="658" customWidth="1"/>
    <col min="8718" max="8718" width="15.85546875" style="658" customWidth="1"/>
    <col min="8719" max="8719" width="3.85546875" style="658" customWidth="1"/>
    <col min="8720" max="8720" width="16.42578125" style="658" customWidth="1"/>
    <col min="8721" max="8721" width="11.28515625" style="658" customWidth="1"/>
    <col min="8722" max="8722" width="10.28515625" style="658" customWidth="1"/>
    <col min="8723" max="8723" width="10" style="658" customWidth="1"/>
    <col min="8724" max="8959" width="9.140625" style="658"/>
    <col min="8960" max="8960" width="4" style="658" customWidth="1"/>
    <col min="8961" max="8961" width="15.140625" style="658" customWidth="1"/>
    <col min="8962" max="8962" width="13.85546875" style="658" customWidth="1"/>
    <col min="8963" max="8963" width="10.140625" style="658" customWidth="1"/>
    <col min="8964" max="8964" width="9.140625" style="658"/>
    <col min="8965" max="8965" width="3.42578125" style="658" customWidth="1"/>
    <col min="8966" max="8966" width="19.5703125" style="658" customWidth="1"/>
    <col min="8967" max="8967" width="12.28515625" style="658" customWidth="1"/>
    <col min="8968" max="8968" width="10.42578125" style="658" customWidth="1"/>
    <col min="8969" max="8969" width="9.140625" style="658"/>
    <col min="8970" max="8970" width="3.5703125" style="658" customWidth="1"/>
    <col min="8971" max="8971" width="16.42578125" style="658" customWidth="1"/>
    <col min="8972" max="8972" width="11.7109375" style="658" customWidth="1"/>
    <col min="8973" max="8973" width="10.140625" style="658" customWidth="1"/>
    <col min="8974" max="8974" width="15.85546875" style="658" customWidth="1"/>
    <col min="8975" max="8975" width="3.85546875" style="658" customWidth="1"/>
    <col min="8976" max="8976" width="16.42578125" style="658" customWidth="1"/>
    <col min="8977" max="8977" width="11.28515625" style="658" customWidth="1"/>
    <col min="8978" max="8978" width="10.28515625" style="658" customWidth="1"/>
    <col min="8979" max="8979" width="10" style="658" customWidth="1"/>
    <col min="8980" max="9215" width="9.140625" style="658"/>
    <col min="9216" max="9216" width="4" style="658" customWidth="1"/>
    <col min="9217" max="9217" width="15.140625" style="658" customWidth="1"/>
    <col min="9218" max="9218" width="13.85546875" style="658" customWidth="1"/>
    <col min="9219" max="9219" width="10.140625" style="658" customWidth="1"/>
    <col min="9220" max="9220" width="9.140625" style="658"/>
    <col min="9221" max="9221" width="3.42578125" style="658" customWidth="1"/>
    <col min="9222" max="9222" width="19.5703125" style="658" customWidth="1"/>
    <col min="9223" max="9223" width="12.28515625" style="658" customWidth="1"/>
    <col min="9224" max="9224" width="10.42578125" style="658" customWidth="1"/>
    <col min="9225" max="9225" width="9.140625" style="658"/>
    <col min="9226" max="9226" width="3.5703125" style="658" customWidth="1"/>
    <col min="9227" max="9227" width="16.42578125" style="658" customWidth="1"/>
    <col min="9228" max="9228" width="11.7109375" style="658" customWidth="1"/>
    <col min="9229" max="9229" width="10.140625" style="658" customWidth="1"/>
    <col min="9230" max="9230" width="15.85546875" style="658" customWidth="1"/>
    <col min="9231" max="9231" width="3.85546875" style="658" customWidth="1"/>
    <col min="9232" max="9232" width="16.42578125" style="658" customWidth="1"/>
    <col min="9233" max="9233" width="11.28515625" style="658" customWidth="1"/>
    <col min="9234" max="9234" width="10.28515625" style="658" customWidth="1"/>
    <col min="9235" max="9235" width="10" style="658" customWidth="1"/>
    <col min="9236" max="9471" width="9.140625" style="658"/>
    <col min="9472" max="9472" width="4" style="658" customWidth="1"/>
    <col min="9473" max="9473" width="15.140625" style="658" customWidth="1"/>
    <col min="9474" max="9474" width="13.85546875" style="658" customWidth="1"/>
    <col min="9475" max="9475" width="10.140625" style="658" customWidth="1"/>
    <col min="9476" max="9476" width="9.140625" style="658"/>
    <col min="9477" max="9477" width="3.42578125" style="658" customWidth="1"/>
    <col min="9478" max="9478" width="19.5703125" style="658" customWidth="1"/>
    <col min="9479" max="9479" width="12.28515625" style="658" customWidth="1"/>
    <col min="9480" max="9480" width="10.42578125" style="658" customWidth="1"/>
    <col min="9481" max="9481" width="9.140625" style="658"/>
    <col min="9482" max="9482" width="3.5703125" style="658" customWidth="1"/>
    <col min="9483" max="9483" width="16.42578125" style="658" customWidth="1"/>
    <col min="9484" max="9484" width="11.7109375" style="658" customWidth="1"/>
    <col min="9485" max="9485" width="10.140625" style="658" customWidth="1"/>
    <col min="9486" max="9486" width="15.85546875" style="658" customWidth="1"/>
    <col min="9487" max="9487" width="3.85546875" style="658" customWidth="1"/>
    <col min="9488" max="9488" width="16.42578125" style="658" customWidth="1"/>
    <col min="9489" max="9489" width="11.28515625" style="658" customWidth="1"/>
    <col min="9490" max="9490" width="10.28515625" style="658" customWidth="1"/>
    <col min="9491" max="9491" width="10" style="658" customWidth="1"/>
    <col min="9492" max="9727" width="9.140625" style="658"/>
    <col min="9728" max="9728" width="4" style="658" customWidth="1"/>
    <col min="9729" max="9729" width="15.140625" style="658" customWidth="1"/>
    <col min="9730" max="9730" width="13.85546875" style="658" customWidth="1"/>
    <col min="9731" max="9731" width="10.140625" style="658" customWidth="1"/>
    <col min="9732" max="9732" width="9.140625" style="658"/>
    <col min="9733" max="9733" width="3.42578125" style="658" customWidth="1"/>
    <col min="9734" max="9734" width="19.5703125" style="658" customWidth="1"/>
    <col min="9735" max="9735" width="12.28515625" style="658" customWidth="1"/>
    <col min="9736" max="9736" width="10.42578125" style="658" customWidth="1"/>
    <col min="9737" max="9737" width="9.140625" style="658"/>
    <col min="9738" max="9738" width="3.5703125" style="658" customWidth="1"/>
    <col min="9739" max="9739" width="16.42578125" style="658" customWidth="1"/>
    <col min="9740" max="9740" width="11.7109375" style="658" customWidth="1"/>
    <col min="9741" max="9741" width="10.140625" style="658" customWidth="1"/>
    <col min="9742" max="9742" width="15.85546875" style="658" customWidth="1"/>
    <col min="9743" max="9743" width="3.85546875" style="658" customWidth="1"/>
    <col min="9744" max="9744" width="16.42578125" style="658" customWidth="1"/>
    <col min="9745" max="9745" width="11.28515625" style="658" customWidth="1"/>
    <col min="9746" max="9746" width="10.28515625" style="658" customWidth="1"/>
    <col min="9747" max="9747" width="10" style="658" customWidth="1"/>
    <col min="9748" max="9983" width="9.140625" style="658"/>
    <col min="9984" max="9984" width="4" style="658" customWidth="1"/>
    <col min="9985" max="9985" width="15.140625" style="658" customWidth="1"/>
    <col min="9986" max="9986" width="13.85546875" style="658" customWidth="1"/>
    <col min="9987" max="9987" width="10.140625" style="658" customWidth="1"/>
    <col min="9988" max="9988" width="9.140625" style="658"/>
    <col min="9989" max="9989" width="3.42578125" style="658" customWidth="1"/>
    <col min="9990" max="9990" width="19.5703125" style="658" customWidth="1"/>
    <col min="9991" max="9991" width="12.28515625" style="658" customWidth="1"/>
    <col min="9992" max="9992" width="10.42578125" style="658" customWidth="1"/>
    <col min="9993" max="9993" width="9.140625" style="658"/>
    <col min="9994" max="9994" width="3.5703125" style="658" customWidth="1"/>
    <col min="9995" max="9995" width="16.42578125" style="658" customWidth="1"/>
    <col min="9996" max="9996" width="11.7109375" style="658" customWidth="1"/>
    <col min="9997" max="9997" width="10.140625" style="658" customWidth="1"/>
    <col min="9998" max="9998" width="15.85546875" style="658" customWidth="1"/>
    <col min="9999" max="9999" width="3.85546875" style="658" customWidth="1"/>
    <col min="10000" max="10000" width="16.42578125" style="658" customWidth="1"/>
    <col min="10001" max="10001" width="11.28515625" style="658" customWidth="1"/>
    <col min="10002" max="10002" width="10.28515625" style="658" customWidth="1"/>
    <col min="10003" max="10003" width="10" style="658" customWidth="1"/>
    <col min="10004" max="10239" width="9.140625" style="658"/>
    <col min="10240" max="10240" width="4" style="658" customWidth="1"/>
    <col min="10241" max="10241" width="15.140625" style="658" customWidth="1"/>
    <col min="10242" max="10242" width="13.85546875" style="658" customWidth="1"/>
    <col min="10243" max="10243" width="10.140625" style="658" customWidth="1"/>
    <col min="10244" max="10244" width="9.140625" style="658"/>
    <col min="10245" max="10245" width="3.42578125" style="658" customWidth="1"/>
    <col min="10246" max="10246" width="19.5703125" style="658" customWidth="1"/>
    <col min="10247" max="10247" width="12.28515625" style="658" customWidth="1"/>
    <col min="10248" max="10248" width="10.42578125" style="658" customWidth="1"/>
    <col min="10249" max="10249" width="9.140625" style="658"/>
    <col min="10250" max="10250" width="3.5703125" style="658" customWidth="1"/>
    <col min="10251" max="10251" width="16.42578125" style="658" customWidth="1"/>
    <col min="10252" max="10252" width="11.7109375" style="658" customWidth="1"/>
    <col min="10253" max="10253" width="10.140625" style="658" customWidth="1"/>
    <col min="10254" max="10254" width="15.85546875" style="658" customWidth="1"/>
    <col min="10255" max="10255" width="3.85546875" style="658" customWidth="1"/>
    <col min="10256" max="10256" width="16.42578125" style="658" customWidth="1"/>
    <col min="10257" max="10257" width="11.28515625" style="658" customWidth="1"/>
    <col min="10258" max="10258" width="10.28515625" style="658" customWidth="1"/>
    <col min="10259" max="10259" width="10" style="658" customWidth="1"/>
    <col min="10260" max="10495" width="9.140625" style="658"/>
    <col min="10496" max="10496" width="4" style="658" customWidth="1"/>
    <col min="10497" max="10497" width="15.140625" style="658" customWidth="1"/>
    <col min="10498" max="10498" width="13.85546875" style="658" customWidth="1"/>
    <col min="10499" max="10499" width="10.140625" style="658" customWidth="1"/>
    <col min="10500" max="10500" width="9.140625" style="658"/>
    <col min="10501" max="10501" width="3.42578125" style="658" customWidth="1"/>
    <col min="10502" max="10502" width="19.5703125" style="658" customWidth="1"/>
    <col min="10503" max="10503" width="12.28515625" style="658" customWidth="1"/>
    <col min="10504" max="10504" width="10.42578125" style="658" customWidth="1"/>
    <col min="10505" max="10505" width="9.140625" style="658"/>
    <col min="10506" max="10506" width="3.5703125" style="658" customWidth="1"/>
    <col min="10507" max="10507" width="16.42578125" style="658" customWidth="1"/>
    <col min="10508" max="10508" width="11.7109375" style="658" customWidth="1"/>
    <col min="10509" max="10509" width="10.140625" style="658" customWidth="1"/>
    <col min="10510" max="10510" width="15.85546875" style="658" customWidth="1"/>
    <col min="10511" max="10511" width="3.85546875" style="658" customWidth="1"/>
    <col min="10512" max="10512" width="16.42578125" style="658" customWidth="1"/>
    <col min="10513" max="10513" width="11.28515625" style="658" customWidth="1"/>
    <col min="10514" max="10514" width="10.28515625" style="658" customWidth="1"/>
    <col min="10515" max="10515" width="10" style="658" customWidth="1"/>
    <col min="10516" max="10751" width="9.140625" style="658"/>
    <col min="10752" max="10752" width="4" style="658" customWidth="1"/>
    <col min="10753" max="10753" width="15.140625" style="658" customWidth="1"/>
    <col min="10754" max="10754" width="13.85546875" style="658" customWidth="1"/>
    <col min="10755" max="10755" width="10.140625" style="658" customWidth="1"/>
    <col min="10756" max="10756" width="9.140625" style="658"/>
    <col min="10757" max="10757" width="3.42578125" style="658" customWidth="1"/>
    <col min="10758" max="10758" width="19.5703125" style="658" customWidth="1"/>
    <col min="10759" max="10759" width="12.28515625" style="658" customWidth="1"/>
    <col min="10760" max="10760" width="10.42578125" style="658" customWidth="1"/>
    <col min="10761" max="10761" width="9.140625" style="658"/>
    <col min="10762" max="10762" width="3.5703125" style="658" customWidth="1"/>
    <col min="10763" max="10763" width="16.42578125" style="658" customWidth="1"/>
    <col min="10764" max="10764" width="11.7109375" style="658" customWidth="1"/>
    <col min="10765" max="10765" width="10.140625" style="658" customWidth="1"/>
    <col min="10766" max="10766" width="15.85546875" style="658" customWidth="1"/>
    <col min="10767" max="10767" width="3.85546875" style="658" customWidth="1"/>
    <col min="10768" max="10768" width="16.42578125" style="658" customWidth="1"/>
    <col min="10769" max="10769" width="11.28515625" style="658" customWidth="1"/>
    <col min="10770" max="10770" width="10.28515625" style="658" customWidth="1"/>
    <col min="10771" max="10771" width="10" style="658" customWidth="1"/>
    <col min="10772" max="11007" width="9.140625" style="658"/>
    <col min="11008" max="11008" width="4" style="658" customWidth="1"/>
    <col min="11009" max="11009" width="15.140625" style="658" customWidth="1"/>
    <col min="11010" max="11010" width="13.85546875" style="658" customWidth="1"/>
    <col min="11011" max="11011" width="10.140625" style="658" customWidth="1"/>
    <col min="11012" max="11012" width="9.140625" style="658"/>
    <col min="11013" max="11013" width="3.42578125" style="658" customWidth="1"/>
    <col min="11014" max="11014" width="19.5703125" style="658" customWidth="1"/>
    <col min="11015" max="11015" width="12.28515625" style="658" customWidth="1"/>
    <col min="11016" max="11016" width="10.42578125" style="658" customWidth="1"/>
    <col min="11017" max="11017" width="9.140625" style="658"/>
    <col min="11018" max="11018" width="3.5703125" style="658" customWidth="1"/>
    <col min="11019" max="11019" width="16.42578125" style="658" customWidth="1"/>
    <col min="11020" max="11020" width="11.7109375" style="658" customWidth="1"/>
    <col min="11021" max="11021" width="10.140625" style="658" customWidth="1"/>
    <col min="11022" max="11022" width="15.85546875" style="658" customWidth="1"/>
    <col min="11023" max="11023" width="3.85546875" style="658" customWidth="1"/>
    <col min="11024" max="11024" width="16.42578125" style="658" customWidth="1"/>
    <col min="11025" max="11025" width="11.28515625" style="658" customWidth="1"/>
    <col min="11026" max="11026" width="10.28515625" style="658" customWidth="1"/>
    <col min="11027" max="11027" width="10" style="658" customWidth="1"/>
    <col min="11028" max="11263" width="9.140625" style="658"/>
    <col min="11264" max="11264" width="4" style="658" customWidth="1"/>
    <col min="11265" max="11265" width="15.140625" style="658" customWidth="1"/>
    <col min="11266" max="11266" width="13.85546875" style="658" customWidth="1"/>
    <col min="11267" max="11267" width="10.140625" style="658" customWidth="1"/>
    <col min="11268" max="11268" width="9.140625" style="658"/>
    <col min="11269" max="11269" width="3.42578125" style="658" customWidth="1"/>
    <col min="11270" max="11270" width="19.5703125" style="658" customWidth="1"/>
    <col min="11271" max="11271" width="12.28515625" style="658" customWidth="1"/>
    <col min="11272" max="11272" width="10.42578125" style="658" customWidth="1"/>
    <col min="11273" max="11273" width="9.140625" style="658"/>
    <col min="11274" max="11274" width="3.5703125" style="658" customWidth="1"/>
    <col min="11275" max="11275" width="16.42578125" style="658" customWidth="1"/>
    <col min="11276" max="11276" width="11.7109375" style="658" customWidth="1"/>
    <col min="11277" max="11277" width="10.140625" style="658" customWidth="1"/>
    <col min="11278" max="11278" width="15.85546875" style="658" customWidth="1"/>
    <col min="11279" max="11279" width="3.85546875" style="658" customWidth="1"/>
    <col min="11280" max="11280" width="16.42578125" style="658" customWidth="1"/>
    <col min="11281" max="11281" width="11.28515625" style="658" customWidth="1"/>
    <col min="11282" max="11282" width="10.28515625" style="658" customWidth="1"/>
    <col min="11283" max="11283" width="10" style="658" customWidth="1"/>
    <col min="11284" max="11519" width="9.140625" style="658"/>
    <col min="11520" max="11520" width="4" style="658" customWidth="1"/>
    <col min="11521" max="11521" width="15.140625" style="658" customWidth="1"/>
    <col min="11522" max="11522" width="13.85546875" style="658" customWidth="1"/>
    <col min="11523" max="11523" width="10.140625" style="658" customWidth="1"/>
    <col min="11524" max="11524" width="9.140625" style="658"/>
    <col min="11525" max="11525" width="3.42578125" style="658" customWidth="1"/>
    <col min="11526" max="11526" width="19.5703125" style="658" customWidth="1"/>
    <col min="11527" max="11527" width="12.28515625" style="658" customWidth="1"/>
    <col min="11528" max="11528" width="10.42578125" style="658" customWidth="1"/>
    <col min="11529" max="11529" width="9.140625" style="658"/>
    <col min="11530" max="11530" width="3.5703125" style="658" customWidth="1"/>
    <col min="11531" max="11531" width="16.42578125" style="658" customWidth="1"/>
    <col min="11532" max="11532" width="11.7109375" style="658" customWidth="1"/>
    <col min="11533" max="11533" width="10.140625" style="658" customWidth="1"/>
    <col min="11534" max="11534" width="15.85546875" style="658" customWidth="1"/>
    <col min="11535" max="11535" width="3.85546875" style="658" customWidth="1"/>
    <col min="11536" max="11536" width="16.42578125" style="658" customWidth="1"/>
    <col min="11537" max="11537" width="11.28515625" style="658" customWidth="1"/>
    <col min="11538" max="11538" width="10.28515625" style="658" customWidth="1"/>
    <col min="11539" max="11539" width="10" style="658" customWidth="1"/>
    <col min="11540" max="11775" width="9.140625" style="658"/>
    <col min="11776" max="11776" width="4" style="658" customWidth="1"/>
    <col min="11777" max="11777" width="15.140625" style="658" customWidth="1"/>
    <col min="11778" max="11778" width="13.85546875" style="658" customWidth="1"/>
    <col min="11779" max="11779" width="10.140625" style="658" customWidth="1"/>
    <col min="11780" max="11780" width="9.140625" style="658"/>
    <col min="11781" max="11781" width="3.42578125" style="658" customWidth="1"/>
    <col min="11782" max="11782" width="19.5703125" style="658" customWidth="1"/>
    <col min="11783" max="11783" width="12.28515625" style="658" customWidth="1"/>
    <col min="11784" max="11784" width="10.42578125" style="658" customWidth="1"/>
    <col min="11785" max="11785" width="9.140625" style="658"/>
    <col min="11786" max="11786" width="3.5703125" style="658" customWidth="1"/>
    <col min="11787" max="11787" width="16.42578125" style="658" customWidth="1"/>
    <col min="11788" max="11788" width="11.7109375" style="658" customWidth="1"/>
    <col min="11789" max="11789" width="10.140625" style="658" customWidth="1"/>
    <col min="11790" max="11790" width="15.85546875" style="658" customWidth="1"/>
    <col min="11791" max="11791" width="3.85546875" style="658" customWidth="1"/>
    <col min="11792" max="11792" width="16.42578125" style="658" customWidth="1"/>
    <col min="11793" max="11793" width="11.28515625" style="658" customWidth="1"/>
    <col min="11794" max="11794" width="10.28515625" style="658" customWidth="1"/>
    <col min="11795" max="11795" width="10" style="658" customWidth="1"/>
    <col min="11796" max="12031" width="9.140625" style="658"/>
    <col min="12032" max="12032" width="4" style="658" customWidth="1"/>
    <col min="12033" max="12033" width="15.140625" style="658" customWidth="1"/>
    <col min="12034" max="12034" width="13.85546875" style="658" customWidth="1"/>
    <col min="12035" max="12035" width="10.140625" style="658" customWidth="1"/>
    <col min="12036" max="12036" width="9.140625" style="658"/>
    <col min="12037" max="12037" width="3.42578125" style="658" customWidth="1"/>
    <col min="12038" max="12038" width="19.5703125" style="658" customWidth="1"/>
    <col min="12039" max="12039" width="12.28515625" style="658" customWidth="1"/>
    <col min="12040" max="12040" width="10.42578125" style="658" customWidth="1"/>
    <col min="12041" max="12041" width="9.140625" style="658"/>
    <col min="12042" max="12042" width="3.5703125" style="658" customWidth="1"/>
    <col min="12043" max="12043" width="16.42578125" style="658" customWidth="1"/>
    <col min="12044" max="12044" width="11.7109375" style="658" customWidth="1"/>
    <col min="12045" max="12045" width="10.140625" style="658" customWidth="1"/>
    <col min="12046" max="12046" width="15.85546875" style="658" customWidth="1"/>
    <col min="12047" max="12047" width="3.85546875" style="658" customWidth="1"/>
    <col min="12048" max="12048" width="16.42578125" style="658" customWidth="1"/>
    <col min="12049" max="12049" width="11.28515625" style="658" customWidth="1"/>
    <col min="12050" max="12050" width="10.28515625" style="658" customWidth="1"/>
    <col min="12051" max="12051" width="10" style="658" customWidth="1"/>
    <col min="12052" max="12287" width="9.140625" style="658"/>
    <col min="12288" max="12288" width="4" style="658" customWidth="1"/>
    <col min="12289" max="12289" width="15.140625" style="658" customWidth="1"/>
    <col min="12290" max="12290" width="13.85546875" style="658" customWidth="1"/>
    <col min="12291" max="12291" width="10.140625" style="658" customWidth="1"/>
    <col min="12292" max="12292" width="9.140625" style="658"/>
    <col min="12293" max="12293" width="3.42578125" style="658" customWidth="1"/>
    <col min="12294" max="12294" width="19.5703125" style="658" customWidth="1"/>
    <col min="12295" max="12295" width="12.28515625" style="658" customWidth="1"/>
    <col min="12296" max="12296" width="10.42578125" style="658" customWidth="1"/>
    <col min="12297" max="12297" width="9.140625" style="658"/>
    <col min="12298" max="12298" width="3.5703125" style="658" customWidth="1"/>
    <col min="12299" max="12299" width="16.42578125" style="658" customWidth="1"/>
    <col min="12300" max="12300" width="11.7109375" style="658" customWidth="1"/>
    <col min="12301" max="12301" width="10.140625" style="658" customWidth="1"/>
    <col min="12302" max="12302" width="15.85546875" style="658" customWidth="1"/>
    <col min="12303" max="12303" width="3.85546875" style="658" customWidth="1"/>
    <col min="12304" max="12304" width="16.42578125" style="658" customWidth="1"/>
    <col min="12305" max="12305" width="11.28515625" style="658" customWidth="1"/>
    <col min="12306" max="12306" width="10.28515625" style="658" customWidth="1"/>
    <col min="12307" max="12307" width="10" style="658" customWidth="1"/>
    <col min="12308" max="12543" width="9.140625" style="658"/>
    <col min="12544" max="12544" width="4" style="658" customWidth="1"/>
    <col min="12545" max="12545" width="15.140625" style="658" customWidth="1"/>
    <col min="12546" max="12546" width="13.85546875" style="658" customWidth="1"/>
    <col min="12547" max="12547" width="10.140625" style="658" customWidth="1"/>
    <col min="12548" max="12548" width="9.140625" style="658"/>
    <col min="12549" max="12549" width="3.42578125" style="658" customWidth="1"/>
    <col min="12550" max="12550" width="19.5703125" style="658" customWidth="1"/>
    <col min="12551" max="12551" width="12.28515625" style="658" customWidth="1"/>
    <col min="12552" max="12552" width="10.42578125" style="658" customWidth="1"/>
    <col min="12553" max="12553" width="9.140625" style="658"/>
    <col min="12554" max="12554" width="3.5703125" style="658" customWidth="1"/>
    <col min="12555" max="12555" width="16.42578125" style="658" customWidth="1"/>
    <col min="12556" max="12556" width="11.7109375" style="658" customWidth="1"/>
    <col min="12557" max="12557" width="10.140625" style="658" customWidth="1"/>
    <col min="12558" max="12558" width="15.85546875" style="658" customWidth="1"/>
    <col min="12559" max="12559" width="3.85546875" style="658" customWidth="1"/>
    <col min="12560" max="12560" width="16.42578125" style="658" customWidth="1"/>
    <col min="12561" max="12561" width="11.28515625" style="658" customWidth="1"/>
    <col min="12562" max="12562" width="10.28515625" style="658" customWidth="1"/>
    <col min="12563" max="12563" width="10" style="658" customWidth="1"/>
    <col min="12564" max="12799" width="9.140625" style="658"/>
    <col min="12800" max="12800" width="4" style="658" customWidth="1"/>
    <col min="12801" max="12801" width="15.140625" style="658" customWidth="1"/>
    <col min="12802" max="12802" width="13.85546875" style="658" customWidth="1"/>
    <col min="12803" max="12803" width="10.140625" style="658" customWidth="1"/>
    <col min="12804" max="12804" width="9.140625" style="658"/>
    <col min="12805" max="12805" width="3.42578125" style="658" customWidth="1"/>
    <col min="12806" max="12806" width="19.5703125" style="658" customWidth="1"/>
    <col min="12807" max="12807" width="12.28515625" style="658" customWidth="1"/>
    <col min="12808" max="12808" width="10.42578125" style="658" customWidth="1"/>
    <col min="12809" max="12809" width="9.140625" style="658"/>
    <col min="12810" max="12810" width="3.5703125" style="658" customWidth="1"/>
    <col min="12811" max="12811" width="16.42578125" style="658" customWidth="1"/>
    <col min="12812" max="12812" width="11.7109375" style="658" customWidth="1"/>
    <col min="12813" max="12813" width="10.140625" style="658" customWidth="1"/>
    <col min="12814" max="12814" width="15.85546875" style="658" customWidth="1"/>
    <col min="12815" max="12815" width="3.85546875" style="658" customWidth="1"/>
    <col min="12816" max="12816" width="16.42578125" style="658" customWidth="1"/>
    <col min="12817" max="12817" width="11.28515625" style="658" customWidth="1"/>
    <col min="12818" max="12818" width="10.28515625" style="658" customWidth="1"/>
    <col min="12819" max="12819" width="10" style="658" customWidth="1"/>
    <col min="12820" max="13055" width="9.140625" style="658"/>
    <col min="13056" max="13056" width="4" style="658" customWidth="1"/>
    <col min="13057" max="13057" width="15.140625" style="658" customWidth="1"/>
    <col min="13058" max="13058" width="13.85546875" style="658" customWidth="1"/>
    <col min="13059" max="13059" width="10.140625" style="658" customWidth="1"/>
    <col min="13060" max="13060" width="9.140625" style="658"/>
    <col min="13061" max="13061" width="3.42578125" style="658" customWidth="1"/>
    <col min="13062" max="13062" width="19.5703125" style="658" customWidth="1"/>
    <col min="13063" max="13063" width="12.28515625" style="658" customWidth="1"/>
    <col min="13064" max="13064" width="10.42578125" style="658" customWidth="1"/>
    <col min="13065" max="13065" width="9.140625" style="658"/>
    <col min="13066" max="13066" width="3.5703125" style="658" customWidth="1"/>
    <col min="13067" max="13067" width="16.42578125" style="658" customWidth="1"/>
    <col min="13068" max="13068" width="11.7109375" style="658" customWidth="1"/>
    <col min="13069" max="13069" width="10.140625" style="658" customWidth="1"/>
    <col min="13070" max="13070" width="15.85546875" style="658" customWidth="1"/>
    <col min="13071" max="13071" width="3.85546875" style="658" customWidth="1"/>
    <col min="13072" max="13072" width="16.42578125" style="658" customWidth="1"/>
    <col min="13073" max="13073" width="11.28515625" style="658" customWidth="1"/>
    <col min="13074" max="13074" width="10.28515625" style="658" customWidth="1"/>
    <col min="13075" max="13075" width="10" style="658" customWidth="1"/>
    <col min="13076" max="13311" width="9.140625" style="658"/>
    <col min="13312" max="13312" width="4" style="658" customWidth="1"/>
    <col min="13313" max="13313" width="15.140625" style="658" customWidth="1"/>
    <col min="13314" max="13314" width="13.85546875" style="658" customWidth="1"/>
    <col min="13315" max="13315" width="10.140625" style="658" customWidth="1"/>
    <col min="13316" max="13316" width="9.140625" style="658"/>
    <col min="13317" max="13317" width="3.42578125" style="658" customWidth="1"/>
    <col min="13318" max="13318" width="19.5703125" style="658" customWidth="1"/>
    <col min="13319" max="13319" width="12.28515625" style="658" customWidth="1"/>
    <col min="13320" max="13320" width="10.42578125" style="658" customWidth="1"/>
    <col min="13321" max="13321" width="9.140625" style="658"/>
    <col min="13322" max="13322" width="3.5703125" style="658" customWidth="1"/>
    <col min="13323" max="13323" width="16.42578125" style="658" customWidth="1"/>
    <col min="13324" max="13324" width="11.7109375" style="658" customWidth="1"/>
    <col min="13325" max="13325" width="10.140625" style="658" customWidth="1"/>
    <col min="13326" max="13326" width="15.85546875" style="658" customWidth="1"/>
    <col min="13327" max="13327" width="3.85546875" style="658" customWidth="1"/>
    <col min="13328" max="13328" width="16.42578125" style="658" customWidth="1"/>
    <col min="13329" max="13329" width="11.28515625" style="658" customWidth="1"/>
    <col min="13330" max="13330" width="10.28515625" style="658" customWidth="1"/>
    <col min="13331" max="13331" width="10" style="658" customWidth="1"/>
    <col min="13332" max="13567" width="9.140625" style="658"/>
    <col min="13568" max="13568" width="4" style="658" customWidth="1"/>
    <col min="13569" max="13569" width="15.140625" style="658" customWidth="1"/>
    <col min="13570" max="13570" width="13.85546875" style="658" customWidth="1"/>
    <col min="13571" max="13571" width="10.140625" style="658" customWidth="1"/>
    <col min="13572" max="13572" width="9.140625" style="658"/>
    <col min="13573" max="13573" width="3.42578125" style="658" customWidth="1"/>
    <col min="13574" max="13574" width="19.5703125" style="658" customWidth="1"/>
    <col min="13575" max="13575" width="12.28515625" style="658" customWidth="1"/>
    <col min="13576" max="13576" width="10.42578125" style="658" customWidth="1"/>
    <col min="13577" max="13577" width="9.140625" style="658"/>
    <col min="13578" max="13578" width="3.5703125" style="658" customWidth="1"/>
    <col min="13579" max="13579" width="16.42578125" style="658" customWidth="1"/>
    <col min="13580" max="13580" width="11.7109375" style="658" customWidth="1"/>
    <col min="13581" max="13581" width="10.140625" style="658" customWidth="1"/>
    <col min="13582" max="13582" width="15.85546875" style="658" customWidth="1"/>
    <col min="13583" max="13583" width="3.85546875" style="658" customWidth="1"/>
    <col min="13584" max="13584" width="16.42578125" style="658" customWidth="1"/>
    <col min="13585" max="13585" width="11.28515625" style="658" customWidth="1"/>
    <col min="13586" max="13586" width="10.28515625" style="658" customWidth="1"/>
    <col min="13587" max="13587" width="10" style="658" customWidth="1"/>
    <col min="13588" max="13823" width="9.140625" style="658"/>
    <col min="13824" max="13824" width="4" style="658" customWidth="1"/>
    <col min="13825" max="13825" width="15.140625" style="658" customWidth="1"/>
    <col min="13826" max="13826" width="13.85546875" style="658" customWidth="1"/>
    <col min="13827" max="13827" width="10.140625" style="658" customWidth="1"/>
    <col min="13828" max="13828" width="9.140625" style="658"/>
    <col min="13829" max="13829" width="3.42578125" style="658" customWidth="1"/>
    <col min="13830" max="13830" width="19.5703125" style="658" customWidth="1"/>
    <col min="13831" max="13831" width="12.28515625" style="658" customWidth="1"/>
    <col min="13832" max="13832" width="10.42578125" style="658" customWidth="1"/>
    <col min="13833" max="13833" width="9.140625" style="658"/>
    <col min="13834" max="13834" width="3.5703125" style="658" customWidth="1"/>
    <col min="13835" max="13835" width="16.42578125" style="658" customWidth="1"/>
    <col min="13836" max="13836" width="11.7109375" style="658" customWidth="1"/>
    <col min="13837" max="13837" width="10.140625" style="658" customWidth="1"/>
    <col min="13838" max="13838" width="15.85546875" style="658" customWidth="1"/>
    <col min="13839" max="13839" width="3.85546875" style="658" customWidth="1"/>
    <col min="13840" max="13840" width="16.42578125" style="658" customWidth="1"/>
    <col min="13841" max="13841" width="11.28515625" style="658" customWidth="1"/>
    <col min="13842" max="13842" width="10.28515625" style="658" customWidth="1"/>
    <col min="13843" max="13843" width="10" style="658" customWidth="1"/>
    <col min="13844" max="14079" width="9.140625" style="658"/>
    <col min="14080" max="14080" width="4" style="658" customWidth="1"/>
    <col min="14081" max="14081" width="15.140625" style="658" customWidth="1"/>
    <col min="14082" max="14082" width="13.85546875" style="658" customWidth="1"/>
    <col min="14083" max="14083" width="10.140625" style="658" customWidth="1"/>
    <col min="14084" max="14084" width="9.140625" style="658"/>
    <col min="14085" max="14085" width="3.42578125" style="658" customWidth="1"/>
    <col min="14086" max="14086" width="19.5703125" style="658" customWidth="1"/>
    <col min="14087" max="14087" width="12.28515625" style="658" customWidth="1"/>
    <col min="14088" max="14088" width="10.42578125" style="658" customWidth="1"/>
    <col min="14089" max="14089" width="9.140625" style="658"/>
    <col min="14090" max="14090" width="3.5703125" style="658" customWidth="1"/>
    <col min="14091" max="14091" width="16.42578125" style="658" customWidth="1"/>
    <col min="14092" max="14092" width="11.7109375" style="658" customWidth="1"/>
    <col min="14093" max="14093" width="10.140625" style="658" customWidth="1"/>
    <col min="14094" max="14094" width="15.85546875" style="658" customWidth="1"/>
    <col min="14095" max="14095" width="3.85546875" style="658" customWidth="1"/>
    <col min="14096" max="14096" width="16.42578125" style="658" customWidth="1"/>
    <col min="14097" max="14097" width="11.28515625" style="658" customWidth="1"/>
    <col min="14098" max="14098" width="10.28515625" style="658" customWidth="1"/>
    <col min="14099" max="14099" width="10" style="658" customWidth="1"/>
    <col min="14100" max="14335" width="9.140625" style="658"/>
    <col min="14336" max="14336" width="4" style="658" customWidth="1"/>
    <col min="14337" max="14337" width="15.140625" style="658" customWidth="1"/>
    <col min="14338" max="14338" width="13.85546875" style="658" customWidth="1"/>
    <col min="14339" max="14339" width="10.140625" style="658" customWidth="1"/>
    <col min="14340" max="14340" width="9.140625" style="658"/>
    <col min="14341" max="14341" width="3.42578125" style="658" customWidth="1"/>
    <col min="14342" max="14342" width="19.5703125" style="658" customWidth="1"/>
    <col min="14343" max="14343" width="12.28515625" style="658" customWidth="1"/>
    <col min="14344" max="14344" width="10.42578125" style="658" customWidth="1"/>
    <col min="14345" max="14345" width="9.140625" style="658"/>
    <col min="14346" max="14346" width="3.5703125" style="658" customWidth="1"/>
    <col min="14347" max="14347" width="16.42578125" style="658" customWidth="1"/>
    <col min="14348" max="14348" width="11.7109375" style="658" customWidth="1"/>
    <col min="14349" max="14349" width="10.140625" style="658" customWidth="1"/>
    <col min="14350" max="14350" width="15.85546875" style="658" customWidth="1"/>
    <col min="14351" max="14351" width="3.85546875" style="658" customWidth="1"/>
    <col min="14352" max="14352" width="16.42578125" style="658" customWidth="1"/>
    <col min="14353" max="14353" width="11.28515625" style="658" customWidth="1"/>
    <col min="14354" max="14354" width="10.28515625" style="658" customWidth="1"/>
    <col min="14355" max="14355" width="10" style="658" customWidth="1"/>
    <col min="14356" max="14591" width="9.140625" style="658"/>
    <col min="14592" max="14592" width="4" style="658" customWidth="1"/>
    <col min="14593" max="14593" width="15.140625" style="658" customWidth="1"/>
    <col min="14594" max="14594" width="13.85546875" style="658" customWidth="1"/>
    <col min="14595" max="14595" width="10.140625" style="658" customWidth="1"/>
    <col min="14596" max="14596" width="9.140625" style="658"/>
    <col min="14597" max="14597" width="3.42578125" style="658" customWidth="1"/>
    <col min="14598" max="14598" width="19.5703125" style="658" customWidth="1"/>
    <col min="14599" max="14599" width="12.28515625" style="658" customWidth="1"/>
    <col min="14600" max="14600" width="10.42578125" style="658" customWidth="1"/>
    <col min="14601" max="14601" width="9.140625" style="658"/>
    <col min="14602" max="14602" width="3.5703125" style="658" customWidth="1"/>
    <col min="14603" max="14603" width="16.42578125" style="658" customWidth="1"/>
    <col min="14604" max="14604" width="11.7109375" style="658" customWidth="1"/>
    <col min="14605" max="14605" width="10.140625" style="658" customWidth="1"/>
    <col min="14606" max="14606" width="15.85546875" style="658" customWidth="1"/>
    <col min="14607" max="14607" width="3.85546875" style="658" customWidth="1"/>
    <col min="14608" max="14608" width="16.42578125" style="658" customWidth="1"/>
    <col min="14609" max="14609" width="11.28515625" style="658" customWidth="1"/>
    <col min="14610" max="14610" width="10.28515625" style="658" customWidth="1"/>
    <col min="14611" max="14611" width="10" style="658" customWidth="1"/>
    <col min="14612" max="14847" width="9.140625" style="658"/>
    <col min="14848" max="14848" width="4" style="658" customWidth="1"/>
    <col min="14849" max="14849" width="15.140625" style="658" customWidth="1"/>
    <col min="14850" max="14850" width="13.85546875" style="658" customWidth="1"/>
    <col min="14851" max="14851" width="10.140625" style="658" customWidth="1"/>
    <col min="14852" max="14852" width="9.140625" style="658"/>
    <col min="14853" max="14853" width="3.42578125" style="658" customWidth="1"/>
    <col min="14854" max="14854" width="19.5703125" style="658" customWidth="1"/>
    <col min="14855" max="14855" width="12.28515625" style="658" customWidth="1"/>
    <col min="14856" max="14856" width="10.42578125" style="658" customWidth="1"/>
    <col min="14857" max="14857" width="9.140625" style="658"/>
    <col min="14858" max="14858" width="3.5703125" style="658" customWidth="1"/>
    <col min="14859" max="14859" width="16.42578125" style="658" customWidth="1"/>
    <col min="14860" max="14860" width="11.7109375" style="658" customWidth="1"/>
    <col min="14861" max="14861" width="10.140625" style="658" customWidth="1"/>
    <col min="14862" max="14862" width="15.85546875" style="658" customWidth="1"/>
    <col min="14863" max="14863" width="3.85546875" style="658" customWidth="1"/>
    <col min="14864" max="14864" width="16.42578125" style="658" customWidth="1"/>
    <col min="14865" max="14865" width="11.28515625" style="658" customWidth="1"/>
    <col min="14866" max="14866" width="10.28515625" style="658" customWidth="1"/>
    <col min="14867" max="14867" width="10" style="658" customWidth="1"/>
    <col min="14868" max="15103" width="9.140625" style="658"/>
    <col min="15104" max="15104" width="4" style="658" customWidth="1"/>
    <col min="15105" max="15105" width="15.140625" style="658" customWidth="1"/>
    <col min="15106" max="15106" width="13.85546875" style="658" customWidth="1"/>
    <col min="15107" max="15107" width="10.140625" style="658" customWidth="1"/>
    <col min="15108" max="15108" width="9.140625" style="658"/>
    <col min="15109" max="15109" width="3.42578125" style="658" customWidth="1"/>
    <col min="15110" max="15110" width="19.5703125" style="658" customWidth="1"/>
    <col min="15111" max="15111" width="12.28515625" style="658" customWidth="1"/>
    <col min="15112" max="15112" width="10.42578125" style="658" customWidth="1"/>
    <col min="15113" max="15113" width="9.140625" style="658"/>
    <col min="15114" max="15114" width="3.5703125" style="658" customWidth="1"/>
    <col min="15115" max="15115" width="16.42578125" style="658" customWidth="1"/>
    <col min="15116" max="15116" width="11.7109375" style="658" customWidth="1"/>
    <col min="15117" max="15117" width="10.140625" style="658" customWidth="1"/>
    <col min="15118" max="15118" width="15.85546875" style="658" customWidth="1"/>
    <col min="15119" max="15119" width="3.85546875" style="658" customWidth="1"/>
    <col min="15120" max="15120" width="16.42578125" style="658" customWidth="1"/>
    <col min="15121" max="15121" width="11.28515625" style="658" customWidth="1"/>
    <col min="15122" max="15122" width="10.28515625" style="658" customWidth="1"/>
    <col min="15123" max="15123" width="10" style="658" customWidth="1"/>
    <col min="15124" max="15359" width="9.140625" style="658"/>
    <col min="15360" max="15360" width="4" style="658" customWidth="1"/>
    <col min="15361" max="15361" width="15.140625" style="658" customWidth="1"/>
    <col min="15362" max="15362" width="13.85546875" style="658" customWidth="1"/>
    <col min="15363" max="15363" width="10.140625" style="658" customWidth="1"/>
    <col min="15364" max="15364" width="9.140625" style="658"/>
    <col min="15365" max="15365" width="3.42578125" style="658" customWidth="1"/>
    <col min="15366" max="15366" width="19.5703125" style="658" customWidth="1"/>
    <col min="15367" max="15367" width="12.28515625" style="658" customWidth="1"/>
    <col min="15368" max="15368" width="10.42578125" style="658" customWidth="1"/>
    <col min="15369" max="15369" width="9.140625" style="658"/>
    <col min="15370" max="15370" width="3.5703125" style="658" customWidth="1"/>
    <col min="15371" max="15371" width="16.42578125" style="658" customWidth="1"/>
    <col min="15372" max="15372" width="11.7109375" style="658" customWidth="1"/>
    <col min="15373" max="15373" width="10.140625" style="658" customWidth="1"/>
    <col min="15374" max="15374" width="15.85546875" style="658" customWidth="1"/>
    <col min="15375" max="15375" width="3.85546875" style="658" customWidth="1"/>
    <col min="15376" max="15376" width="16.42578125" style="658" customWidth="1"/>
    <col min="15377" max="15377" width="11.28515625" style="658" customWidth="1"/>
    <col min="15378" max="15378" width="10.28515625" style="658" customWidth="1"/>
    <col min="15379" max="15379" width="10" style="658" customWidth="1"/>
    <col min="15380" max="15615" width="9.140625" style="658"/>
    <col min="15616" max="15616" width="4" style="658" customWidth="1"/>
    <col min="15617" max="15617" width="15.140625" style="658" customWidth="1"/>
    <col min="15618" max="15618" width="13.85546875" style="658" customWidth="1"/>
    <col min="15619" max="15619" width="10.140625" style="658" customWidth="1"/>
    <col min="15620" max="15620" width="9.140625" style="658"/>
    <col min="15621" max="15621" width="3.42578125" style="658" customWidth="1"/>
    <col min="15622" max="15622" width="19.5703125" style="658" customWidth="1"/>
    <col min="15623" max="15623" width="12.28515625" style="658" customWidth="1"/>
    <col min="15624" max="15624" width="10.42578125" style="658" customWidth="1"/>
    <col min="15625" max="15625" width="9.140625" style="658"/>
    <col min="15626" max="15626" width="3.5703125" style="658" customWidth="1"/>
    <col min="15627" max="15627" width="16.42578125" style="658" customWidth="1"/>
    <col min="15628" max="15628" width="11.7109375" style="658" customWidth="1"/>
    <col min="15629" max="15629" width="10.140625" style="658" customWidth="1"/>
    <col min="15630" max="15630" width="15.85546875" style="658" customWidth="1"/>
    <col min="15631" max="15631" width="3.85546875" style="658" customWidth="1"/>
    <col min="15632" max="15632" width="16.42578125" style="658" customWidth="1"/>
    <col min="15633" max="15633" width="11.28515625" style="658" customWidth="1"/>
    <col min="15634" max="15634" width="10.28515625" style="658" customWidth="1"/>
    <col min="15635" max="15635" width="10" style="658" customWidth="1"/>
    <col min="15636" max="15871" width="9.140625" style="658"/>
    <col min="15872" max="15872" width="4" style="658" customWidth="1"/>
    <col min="15873" max="15873" width="15.140625" style="658" customWidth="1"/>
    <col min="15874" max="15874" width="13.85546875" style="658" customWidth="1"/>
    <col min="15875" max="15875" width="10.140625" style="658" customWidth="1"/>
    <col min="15876" max="15876" width="9.140625" style="658"/>
    <col min="15877" max="15877" width="3.42578125" style="658" customWidth="1"/>
    <col min="15878" max="15878" width="19.5703125" style="658" customWidth="1"/>
    <col min="15879" max="15879" width="12.28515625" style="658" customWidth="1"/>
    <col min="15880" max="15880" width="10.42578125" style="658" customWidth="1"/>
    <col min="15881" max="15881" width="9.140625" style="658"/>
    <col min="15882" max="15882" width="3.5703125" style="658" customWidth="1"/>
    <col min="15883" max="15883" width="16.42578125" style="658" customWidth="1"/>
    <col min="15884" max="15884" width="11.7109375" style="658" customWidth="1"/>
    <col min="15885" max="15885" width="10.140625" style="658" customWidth="1"/>
    <col min="15886" max="15886" width="15.85546875" style="658" customWidth="1"/>
    <col min="15887" max="15887" width="3.85546875" style="658" customWidth="1"/>
    <col min="15888" max="15888" width="16.42578125" style="658" customWidth="1"/>
    <col min="15889" max="15889" width="11.28515625" style="658" customWidth="1"/>
    <col min="15890" max="15890" width="10.28515625" style="658" customWidth="1"/>
    <col min="15891" max="15891" width="10" style="658" customWidth="1"/>
    <col min="15892" max="16127" width="9.140625" style="658"/>
    <col min="16128" max="16128" width="4" style="658" customWidth="1"/>
    <col min="16129" max="16129" width="15.140625" style="658" customWidth="1"/>
    <col min="16130" max="16130" width="13.85546875" style="658" customWidth="1"/>
    <col min="16131" max="16131" width="10.140625" style="658" customWidth="1"/>
    <col min="16132" max="16132" width="9.140625" style="658"/>
    <col min="16133" max="16133" width="3.42578125" style="658" customWidth="1"/>
    <col min="16134" max="16134" width="19.5703125" style="658" customWidth="1"/>
    <col min="16135" max="16135" width="12.28515625" style="658" customWidth="1"/>
    <col min="16136" max="16136" width="10.42578125" style="658" customWidth="1"/>
    <col min="16137" max="16137" width="9.140625" style="658"/>
    <col min="16138" max="16138" width="3.5703125" style="658" customWidth="1"/>
    <col min="16139" max="16139" width="16.42578125" style="658" customWidth="1"/>
    <col min="16140" max="16140" width="11.7109375" style="658" customWidth="1"/>
    <col min="16141" max="16141" width="10.140625" style="658" customWidth="1"/>
    <col min="16142" max="16142" width="15.85546875" style="658" customWidth="1"/>
    <col min="16143" max="16143" width="3.85546875" style="658" customWidth="1"/>
    <col min="16144" max="16144" width="16.42578125" style="658" customWidth="1"/>
    <col min="16145" max="16145" width="11.28515625" style="658" customWidth="1"/>
    <col min="16146" max="16146" width="10.28515625" style="658" customWidth="1"/>
    <col min="16147" max="16147" width="10" style="658" customWidth="1"/>
    <col min="16148" max="16384" width="9.140625" style="658"/>
  </cols>
  <sheetData>
    <row r="1" spans="1:27" ht="18.75">
      <c r="A1" s="587"/>
    </row>
    <row r="2" spans="1:27" ht="18" customHeight="1">
      <c r="A2" s="1455" t="s">
        <v>467</v>
      </c>
      <c r="B2" s="1455"/>
      <c r="C2" s="1455"/>
      <c r="D2" s="1455"/>
      <c r="E2" s="1455"/>
      <c r="F2" s="1455"/>
      <c r="G2" s="1455"/>
      <c r="H2" s="1455"/>
      <c r="I2" s="1455"/>
      <c r="J2" s="1455"/>
      <c r="K2" s="1455"/>
      <c r="L2" s="1455"/>
      <c r="M2" s="1455"/>
      <c r="N2" s="1455"/>
      <c r="O2" s="1455"/>
      <c r="P2" s="1455"/>
      <c r="Q2" s="1455"/>
      <c r="R2" s="1455"/>
      <c r="S2" s="1455"/>
      <c r="T2" s="1455"/>
      <c r="U2" s="1455"/>
      <c r="V2" s="1455"/>
      <c r="W2" s="1455"/>
      <c r="X2" s="1455"/>
      <c r="Y2" s="1455"/>
      <c r="Z2" s="1455"/>
      <c r="AA2" s="1455"/>
    </row>
    <row r="3" spans="1:27" ht="18" customHeight="1">
      <c r="A3" s="1458" t="s">
        <v>468</v>
      </c>
      <c r="B3" s="1458"/>
      <c r="C3" s="1458"/>
      <c r="D3" s="1458"/>
      <c r="E3" s="1458"/>
      <c r="F3" s="1458"/>
      <c r="G3" s="1458"/>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16093.522999999999</v>
      </c>
      <c r="C8" s="603">
        <v>31691</v>
      </c>
      <c r="D8" s="731">
        <v>2.2894459587107936</v>
      </c>
      <c r="E8" s="826"/>
      <c r="F8" s="825" t="s">
        <v>209</v>
      </c>
      <c r="G8" s="603">
        <v>5607.6319999999996</v>
      </c>
      <c r="H8" s="888">
        <v>26439</v>
      </c>
      <c r="I8" s="889">
        <v>2.8975113766304088</v>
      </c>
      <c r="J8" s="659"/>
      <c r="K8" s="743" t="s">
        <v>200</v>
      </c>
      <c r="L8" s="603">
        <v>10807.004999999999</v>
      </c>
      <c r="M8" s="603">
        <v>3637.0129999999999</v>
      </c>
      <c r="N8" s="731">
        <v>2.9713957580025148</v>
      </c>
      <c r="O8" s="659"/>
      <c r="P8" s="743" t="s">
        <v>434</v>
      </c>
      <c r="Q8" s="603">
        <v>6858.8389999999999</v>
      </c>
      <c r="R8" s="603">
        <v>1378.8009999999999</v>
      </c>
      <c r="S8" s="731">
        <v>4.9744952317266957</v>
      </c>
    </row>
    <row r="9" spans="1:27" ht="15.75">
      <c r="A9" s="606" t="s">
        <v>209</v>
      </c>
      <c r="B9" s="605">
        <v>14277.847</v>
      </c>
      <c r="C9" s="607">
        <v>48971</v>
      </c>
      <c r="D9" s="651">
        <v>2.1122303412017889</v>
      </c>
      <c r="E9" s="827"/>
      <c r="F9" s="606" t="s">
        <v>206</v>
      </c>
      <c r="G9" s="605">
        <v>1384.1880000000001</v>
      </c>
      <c r="H9" s="607">
        <v>7645</v>
      </c>
      <c r="I9" s="651">
        <v>2.8503873446811667</v>
      </c>
      <c r="J9" s="659"/>
      <c r="K9" s="604" t="s">
        <v>194</v>
      </c>
      <c r="L9" s="605">
        <v>10272.005999999999</v>
      </c>
      <c r="M9" s="605">
        <v>2705.585</v>
      </c>
      <c r="N9" s="650">
        <v>3.7965933430293259</v>
      </c>
      <c r="O9" s="659"/>
      <c r="P9" s="604" t="s">
        <v>194</v>
      </c>
      <c r="Q9" s="605">
        <v>3953.721</v>
      </c>
      <c r="R9" s="605">
        <v>1105.203</v>
      </c>
      <c r="S9" s="650">
        <v>3.5773708540421985</v>
      </c>
    </row>
    <row r="10" spans="1:27" ht="15.75">
      <c r="A10" s="606" t="s">
        <v>205</v>
      </c>
      <c r="B10" s="605">
        <v>7723.9129999999996</v>
      </c>
      <c r="C10" s="605">
        <v>5139</v>
      </c>
      <c r="D10" s="650">
        <v>2.9816060167047476</v>
      </c>
      <c r="E10" s="826"/>
      <c r="F10" s="947" t="s">
        <v>211</v>
      </c>
      <c r="G10" s="940">
        <v>936.04499999999996</v>
      </c>
      <c r="H10" s="948">
        <v>4100</v>
      </c>
      <c r="I10" s="949">
        <v>3.8248069300862175</v>
      </c>
      <c r="J10" s="659"/>
      <c r="K10" s="604" t="s">
        <v>434</v>
      </c>
      <c r="L10" s="605">
        <v>6544.26</v>
      </c>
      <c r="M10" s="605">
        <v>1423.0550000000001</v>
      </c>
      <c r="N10" s="650">
        <v>4.598740034643777</v>
      </c>
      <c r="O10" s="659"/>
      <c r="P10" s="604" t="s">
        <v>196</v>
      </c>
      <c r="Q10" s="605">
        <v>3942.2060000000001</v>
      </c>
      <c r="R10" s="605">
        <v>1214.0619999999999</v>
      </c>
      <c r="S10" s="650">
        <v>3.2471208224950625</v>
      </c>
    </row>
    <row r="11" spans="1:27" ht="16.5" thickBot="1">
      <c r="A11" s="606" t="s">
        <v>434</v>
      </c>
      <c r="B11" s="605">
        <v>6995.2089999999998</v>
      </c>
      <c r="C11" s="607">
        <v>17580</v>
      </c>
      <c r="D11" s="651">
        <v>3.1061379359342114</v>
      </c>
      <c r="E11" s="827"/>
      <c r="F11" s="606" t="s">
        <v>434</v>
      </c>
      <c r="G11" s="605">
        <v>788.09199999999998</v>
      </c>
      <c r="H11" s="607">
        <v>5039</v>
      </c>
      <c r="I11" s="651">
        <v>2.2917978916757544</v>
      </c>
      <c r="J11" s="659"/>
      <c r="K11" s="604" t="s">
        <v>196</v>
      </c>
      <c r="L11" s="605">
        <v>6428.5460000000003</v>
      </c>
      <c r="M11" s="605">
        <v>1815.566</v>
      </c>
      <c r="N11" s="650">
        <v>3.5407944409622125</v>
      </c>
      <c r="O11" s="659"/>
      <c r="P11" s="604" t="s">
        <v>211</v>
      </c>
      <c r="Q11" s="605">
        <v>1496.451</v>
      </c>
      <c r="R11" s="605">
        <v>306.52999999999997</v>
      </c>
      <c r="S11" s="650">
        <v>4.8819071542752752</v>
      </c>
    </row>
    <row r="12" spans="1:27" ht="16.5" thickBot="1">
      <c r="A12" s="606" t="s">
        <v>194</v>
      </c>
      <c r="B12" s="605">
        <v>6284.7659999999996</v>
      </c>
      <c r="C12" s="607">
        <v>11132</v>
      </c>
      <c r="D12" s="651">
        <v>2.4288978885772621</v>
      </c>
      <c r="E12" s="827"/>
      <c r="F12" s="1033" t="s">
        <v>321</v>
      </c>
      <c r="G12" s="608">
        <v>9499.8960000000006</v>
      </c>
      <c r="H12" s="1091">
        <v>48910</v>
      </c>
      <c r="I12" s="1092">
        <v>2.7988533414255454</v>
      </c>
      <c r="J12" s="659"/>
      <c r="K12" s="604" t="s">
        <v>211</v>
      </c>
      <c r="L12" s="605">
        <v>5423.92</v>
      </c>
      <c r="M12" s="605">
        <v>1220.4639999999999</v>
      </c>
      <c r="N12" s="650">
        <v>4.4441458330602135</v>
      </c>
      <c r="O12" s="659"/>
      <c r="P12" s="604" t="s">
        <v>193</v>
      </c>
      <c r="Q12" s="605">
        <v>1372.261</v>
      </c>
      <c r="R12" s="605">
        <v>232.54400000000001</v>
      </c>
      <c r="S12" s="650">
        <v>5.901081085730012</v>
      </c>
    </row>
    <row r="13" spans="1:27" ht="15.75">
      <c r="A13" s="606" t="s">
        <v>213</v>
      </c>
      <c r="B13" s="605">
        <v>5965.616</v>
      </c>
      <c r="C13" s="605">
        <v>14730</v>
      </c>
      <c r="D13" s="650">
        <v>1.8446224526585484</v>
      </c>
      <c r="E13" s="827"/>
      <c r="F13"/>
      <c r="G13"/>
      <c r="H13"/>
      <c r="I13"/>
      <c r="J13" s="659"/>
      <c r="K13" s="604" t="s">
        <v>191</v>
      </c>
      <c r="L13" s="605">
        <v>5258.55</v>
      </c>
      <c r="M13" s="605">
        <v>2173.6570000000002</v>
      </c>
      <c r="N13" s="650">
        <v>2.4192179354884416</v>
      </c>
      <c r="O13" s="659"/>
      <c r="P13" s="604" t="s">
        <v>205</v>
      </c>
      <c r="Q13" s="605">
        <v>1156.087</v>
      </c>
      <c r="R13" s="605">
        <v>395.66800000000001</v>
      </c>
      <c r="S13" s="650">
        <v>2.9218612574178349</v>
      </c>
    </row>
    <row r="14" spans="1:27" ht="15.75">
      <c r="A14" s="606" t="s">
        <v>196</v>
      </c>
      <c r="B14" s="605">
        <v>5374.6319999999996</v>
      </c>
      <c r="C14" s="607">
        <v>5403</v>
      </c>
      <c r="D14" s="651">
        <v>1.6129825323789022</v>
      </c>
      <c r="E14" s="827"/>
      <c r="F14"/>
      <c r="G14"/>
      <c r="H14"/>
      <c r="I14"/>
      <c r="J14" s="659"/>
      <c r="K14" s="604" t="s">
        <v>212</v>
      </c>
      <c r="L14" s="605">
        <v>3453.3939999999998</v>
      </c>
      <c r="M14" s="605">
        <v>1399.3009999999999</v>
      </c>
      <c r="N14" s="650">
        <v>2.4679422082882811</v>
      </c>
      <c r="O14" s="659"/>
      <c r="P14" s="604" t="s">
        <v>435</v>
      </c>
      <c r="Q14" s="605">
        <v>483.07799999999997</v>
      </c>
      <c r="R14" s="605">
        <v>89.262</v>
      </c>
      <c r="S14" s="650">
        <v>5.4119110035625457</v>
      </c>
    </row>
    <row r="15" spans="1:27" ht="15.75">
      <c r="A15" s="947" t="s">
        <v>210</v>
      </c>
      <c r="B15" s="940">
        <v>3238.556</v>
      </c>
      <c r="C15" s="948">
        <v>5521</v>
      </c>
      <c r="D15" s="949">
        <v>1.8731692306980436</v>
      </c>
      <c r="E15" s="827"/>
      <c r="F15"/>
      <c r="G15"/>
      <c r="H15"/>
      <c r="I15"/>
      <c r="J15" s="659"/>
      <c r="K15" s="604" t="s">
        <v>352</v>
      </c>
      <c r="L15" s="605">
        <v>3337.9380000000001</v>
      </c>
      <c r="M15" s="605">
        <v>1428.306</v>
      </c>
      <c r="N15" s="650">
        <v>2.3369908128930357</v>
      </c>
      <c r="O15" s="659"/>
      <c r="P15" s="604" t="s">
        <v>191</v>
      </c>
      <c r="Q15" s="605">
        <v>458.32600000000002</v>
      </c>
      <c r="R15" s="605">
        <v>99.350999999999999</v>
      </c>
      <c r="S15" s="650">
        <v>4.6131996658312451</v>
      </c>
    </row>
    <row r="16" spans="1:27" ht="15.75">
      <c r="A16" s="606" t="s">
        <v>204</v>
      </c>
      <c r="B16" s="605">
        <v>2834.1489999999999</v>
      </c>
      <c r="C16" s="607">
        <v>3204</v>
      </c>
      <c r="D16" s="651">
        <v>2.3337604258188933</v>
      </c>
      <c r="E16" s="827"/>
      <c r="J16" s="659"/>
      <c r="K16" s="604" t="s">
        <v>209</v>
      </c>
      <c r="L16" s="605">
        <v>2450.6590000000001</v>
      </c>
      <c r="M16" s="605">
        <v>976.43299999999999</v>
      </c>
      <c r="N16" s="650">
        <v>2.5098076365710704</v>
      </c>
      <c r="O16" s="659"/>
      <c r="P16" s="604" t="s">
        <v>200</v>
      </c>
      <c r="Q16" s="605">
        <v>402.01499999999999</v>
      </c>
      <c r="R16" s="605">
        <v>122.86</v>
      </c>
      <c r="S16" s="650">
        <v>3.2721390200227902</v>
      </c>
    </row>
    <row r="17" spans="1:20" ht="15.75">
      <c r="A17" s="606" t="s">
        <v>191</v>
      </c>
      <c r="B17" s="605">
        <v>2359.44</v>
      </c>
      <c r="C17" s="605">
        <v>9876</v>
      </c>
      <c r="D17" s="650">
        <v>2.9699896906827186</v>
      </c>
      <c r="E17" s="826"/>
      <c r="J17" s="659"/>
      <c r="K17" s="604" t="s">
        <v>204</v>
      </c>
      <c r="L17" s="605">
        <v>2093.0659999999998</v>
      </c>
      <c r="M17" s="605">
        <v>857.81600000000003</v>
      </c>
      <c r="N17" s="650">
        <v>2.4399941246141359</v>
      </c>
      <c r="O17" s="659"/>
      <c r="P17" s="604" t="s">
        <v>208</v>
      </c>
      <c r="Q17" s="605">
        <v>388.61500000000001</v>
      </c>
      <c r="R17" s="605">
        <v>97.712999999999994</v>
      </c>
      <c r="S17" s="650">
        <v>3.9771064239149347</v>
      </c>
      <c r="T17" s="106"/>
    </row>
    <row r="18" spans="1:20" ht="16.5" thickBot="1">
      <c r="A18" s="606" t="s">
        <v>211</v>
      </c>
      <c r="B18" s="605">
        <v>1564.027</v>
      </c>
      <c r="C18" s="605">
        <v>5150</v>
      </c>
      <c r="D18" s="650">
        <v>2.928829181421357</v>
      </c>
      <c r="E18" s="828"/>
      <c r="G18" s="106"/>
      <c r="H18" s="106"/>
      <c r="I18" s="106"/>
      <c r="J18" s="106"/>
      <c r="K18" s="604" t="s">
        <v>213</v>
      </c>
      <c r="L18" s="605">
        <v>1786.711</v>
      </c>
      <c r="M18" s="605">
        <v>744.899</v>
      </c>
      <c r="N18" s="650">
        <v>2.3985949773056481</v>
      </c>
      <c r="O18" s="659"/>
      <c r="P18" s="604" t="s">
        <v>192</v>
      </c>
      <c r="Q18" s="605">
        <v>376.79199999999997</v>
      </c>
      <c r="R18" s="605">
        <v>73.001999999999995</v>
      </c>
      <c r="S18" s="650">
        <v>5.1613928385523682</v>
      </c>
      <c r="T18" s="106"/>
    </row>
    <row r="19" spans="1:20" ht="16.5" thickBot="1">
      <c r="A19" s="1033" t="s">
        <v>321</v>
      </c>
      <c r="B19" s="608">
        <v>75246.404999999999</v>
      </c>
      <c r="C19" s="1091">
        <v>161383</v>
      </c>
      <c r="D19" s="1092">
        <v>2.2804212346848001</v>
      </c>
      <c r="E19" s="829"/>
      <c r="F19" s="106"/>
      <c r="G19" s="106"/>
      <c r="H19" s="106"/>
      <c r="I19" s="106"/>
      <c r="J19" s="659"/>
      <c r="K19" s="604" t="s">
        <v>205</v>
      </c>
      <c r="L19" s="605">
        <v>1562.348</v>
      </c>
      <c r="M19" s="605">
        <v>314.66800000000001</v>
      </c>
      <c r="N19" s="650">
        <v>4.9650679446273527</v>
      </c>
      <c r="O19" s="659"/>
      <c r="P19" s="604" t="s">
        <v>441</v>
      </c>
      <c r="Q19" s="605">
        <v>339.60500000000002</v>
      </c>
      <c r="R19" s="605">
        <v>43.82</v>
      </c>
      <c r="S19" s="650">
        <v>7.75</v>
      </c>
      <c r="T19" s="106"/>
    </row>
    <row r="20" spans="1:20" ht="15" customHeight="1" thickBot="1">
      <c r="A20"/>
      <c r="B20"/>
      <c r="C20"/>
      <c r="D20"/>
      <c r="E20" s="829"/>
      <c r="J20" s="659"/>
      <c r="K20" s="604" t="s">
        <v>208</v>
      </c>
      <c r="L20" s="605">
        <v>826.803</v>
      </c>
      <c r="M20" s="605">
        <v>215.608</v>
      </c>
      <c r="N20" s="650">
        <v>3.8347510296463954</v>
      </c>
      <c r="O20" s="659"/>
      <c r="P20" s="604" t="s">
        <v>209</v>
      </c>
      <c r="Q20" s="605">
        <v>143.66300000000001</v>
      </c>
      <c r="R20" s="605">
        <v>41.109000000000002</v>
      </c>
      <c r="S20" s="650">
        <v>3.4946848621956264</v>
      </c>
      <c r="T20" s="106"/>
    </row>
    <row r="21" spans="1:20" ht="16.5" thickBot="1">
      <c r="A21"/>
      <c r="B21"/>
      <c r="C21"/>
      <c r="D21"/>
      <c r="E21" s="830"/>
      <c r="J21" s="659"/>
      <c r="K21" s="604" t="s">
        <v>192</v>
      </c>
      <c r="L21" s="605">
        <v>455.85899999999998</v>
      </c>
      <c r="M21" s="605">
        <v>44.134</v>
      </c>
      <c r="N21" s="650">
        <v>10.328975393120949</v>
      </c>
      <c r="P21" s="941" t="s">
        <v>321</v>
      </c>
      <c r="Q21" s="608">
        <v>21570.731</v>
      </c>
      <c r="R21" s="608">
        <v>5243.3869999999997</v>
      </c>
      <c r="S21" s="730">
        <v>4.1138926041507142</v>
      </c>
      <c r="T21" s="106"/>
    </row>
    <row r="22" spans="1:20" ht="16.5" thickBot="1">
      <c r="A22"/>
      <c r="B22"/>
      <c r="C22"/>
      <c r="D22"/>
      <c r="K22" s="941" t="s">
        <v>321</v>
      </c>
      <c r="L22" s="608">
        <v>62332.813000000002</v>
      </c>
      <c r="M22" s="608">
        <v>19137.920999999998</v>
      </c>
      <c r="N22" s="730">
        <v>3.2570315762093491</v>
      </c>
      <c r="P22"/>
      <c r="Q22"/>
      <c r="R22"/>
      <c r="S22"/>
      <c r="T22" s="106"/>
    </row>
    <row r="23" spans="1:20">
      <c r="A23"/>
      <c r="B23"/>
      <c r="C23"/>
      <c r="D23"/>
      <c r="F23" s="1101"/>
      <c r="K23"/>
      <c r="L23"/>
      <c r="M23"/>
      <c r="N23"/>
      <c r="P23"/>
      <c r="Q23"/>
      <c r="R23"/>
      <c r="S23"/>
      <c r="T23" s="106"/>
    </row>
    <row r="24" spans="1:20">
      <c r="A24"/>
      <c r="B24"/>
      <c r="C24"/>
      <c r="D24"/>
      <c r="I24" s="106"/>
      <c r="K24"/>
      <c r="L24"/>
      <c r="M24"/>
      <c r="N24"/>
      <c r="P24"/>
      <c r="Q24"/>
      <c r="R24"/>
      <c r="S24"/>
      <c r="T24" s="106"/>
    </row>
    <row r="25" spans="1:20">
      <c r="I25" s="106"/>
      <c r="K25"/>
      <c r="L25"/>
      <c r="M25"/>
      <c r="N25"/>
      <c r="P25"/>
      <c r="Q25"/>
      <c r="R25"/>
      <c r="S25"/>
      <c r="T25" s="106"/>
    </row>
    <row r="26" spans="1:20">
      <c r="I26" s="106"/>
      <c r="K26"/>
      <c r="L26"/>
      <c r="M26"/>
      <c r="N26"/>
      <c r="P26"/>
      <c r="Q26"/>
      <c r="R26"/>
      <c r="S26"/>
      <c r="T26" s="106"/>
    </row>
    <row r="27" spans="1:20">
      <c r="E27" s="106"/>
      <c r="I27" s="106"/>
      <c r="K27"/>
      <c r="L27"/>
      <c r="M27"/>
      <c r="N27"/>
      <c r="P27"/>
      <c r="Q27"/>
      <c r="R27"/>
      <c r="S27"/>
      <c r="T27" s="106"/>
    </row>
    <row r="28" spans="1:20">
      <c r="A28" s="106"/>
      <c r="B28" s="106"/>
      <c r="C28" s="106"/>
      <c r="D28" s="106"/>
      <c r="E28" s="106"/>
      <c r="I28" s="106"/>
      <c r="K28"/>
      <c r="L28"/>
      <c r="M28"/>
      <c r="N28"/>
      <c r="P28"/>
      <c r="Q28"/>
      <c r="R28"/>
      <c r="S28"/>
      <c r="T28" s="106"/>
    </row>
    <row r="29" spans="1:20">
      <c r="A29" s="106"/>
      <c r="B29" s="106"/>
      <c r="C29" s="106"/>
      <c r="D29" s="106"/>
      <c r="E29" s="106"/>
      <c r="I29" s="106"/>
      <c r="J29" s="106"/>
      <c r="K29"/>
      <c r="L29"/>
      <c r="M29"/>
      <c r="N29"/>
      <c r="P29"/>
      <c r="Q29"/>
      <c r="R29"/>
      <c r="S29"/>
      <c r="T29" s="106"/>
    </row>
    <row r="30" spans="1:20">
      <c r="A30" s="106"/>
      <c r="B30" s="106"/>
      <c r="C30" s="106"/>
      <c r="D30" s="106"/>
      <c r="E30" s="106"/>
      <c r="I30" s="106"/>
      <c r="J30" s="106"/>
      <c r="K30"/>
      <c r="L30"/>
      <c r="M30"/>
      <c r="N30"/>
      <c r="P30"/>
      <c r="Q30"/>
      <c r="R30"/>
      <c r="S30"/>
    </row>
    <row r="31" spans="1:20">
      <c r="A31" s="106"/>
      <c r="B31" s="106"/>
      <c r="C31" s="106"/>
      <c r="D31" s="106"/>
      <c r="E31" s="106"/>
      <c r="I31" s="106"/>
      <c r="J31" s="106"/>
      <c r="K31"/>
      <c r="L31"/>
      <c r="M31"/>
      <c r="N31"/>
      <c r="P31"/>
      <c r="Q31"/>
      <c r="R31"/>
      <c r="S31"/>
    </row>
    <row r="32" spans="1:20">
      <c r="A32" s="1218" t="s">
        <v>451</v>
      </c>
      <c r="B32" s="106"/>
      <c r="C32" s="106"/>
      <c r="D32" s="106"/>
      <c r="E32" s="106"/>
      <c r="I32" s="106"/>
      <c r="J32" s="106"/>
      <c r="K32"/>
      <c r="L32"/>
      <c r="M32"/>
      <c r="N32"/>
    </row>
    <row r="33" spans="1:19">
      <c r="A33" s="106"/>
      <c r="B33" s="106"/>
      <c r="C33" s="106"/>
      <c r="D33" s="106"/>
      <c r="E33" s="106"/>
      <c r="I33" s="106"/>
      <c r="J33" s="106"/>
      <c r="K33"/>
      <c r="L33"/>
      <c r="M33"/>
      <c r="N33"/>
      <c r="P33" s="106"/>
      <c r="Q33" s="106"/>
      <c r="R33" s="106"/>
      <c r="S33" s="106"/>
    </row>
    <row r="34" spans="1:19">
      <c r="A34" s="106"/>
      <c r="B34" s="106"/>
      <c r="C34" s="106"/>
      <c r="D34" s="106"/>
      <c r="E34" s="106"/>
      <c r="F34" s="1355"/>
      <c r="G34" s="1355"/>
      <c r="H34" s="1355"/>
      <c r="I34" s="106"/>
      <c r="J34" s="106"/>
      <c r="K34"/>
      <c r="L34"/>
      <c r="M34"/>
      <c r="N34"/>
      <c r="P34" s="106"/>
      <c r="Q34" s="106"/>
      <c r="R34" s="106"/>
      <c r="S34" s="106"/>
    </row>
    <row r="35" spans="1:19">
      <c r="A35" s="106"/>
      <c r="B35" s="106"/>
      <c r="C35" s="106"/>
      <c r="D35" s="106"/>
      <c r="E35" s="106"/>
      <c r="F35" s="1132"/>
      <c r="G35" s="1132"/>
      <c r="H35" s="1354"/>
      <c r="I35" s="106"/>
      <c r="J35" s="106"/>
      <c r="K35"/>
      <c r="L35"/>
      <c r="M35"/>
      <c r="N35"/>
      <c r="P35" s="106"/>
      <c r="Q35" s="106"/>
      <c r="R35" s="106"/>
      <c r="S35" s="106"/>
    </row>
    <row r="36" spans="1:19">
      <c r="A36" s="106"/>
      <c r="B36" s="106"/>
      <c r="C36" s="106"/>
      <c r="D36" s="106"/>
      <c r="E36" s="106"/>
      <c r="F36" s="1132"/>
      <c r="G36" s="1132"/>
      <c r="H36" s="1354"/>
      <c r="I36" s="106"/>
      <c r="J36" s="106"/>
      <c r="K36"/>
      <c r="L36"/>
      <c r="M36"/>
      <c r="N36"/>
      <c r="P36" s="106"/>
      <c r="Q36" s="106"/>
      <c r="R36" s="106"/>
      <c r="S36" s="106"/>
    </row>
    <row r="37" spans="1:19">
      <c r="A37" s="106"/>
      <c r="B37" s="106"/>
      <c r="C37" s="106"/>
      <c r="D37" s="106"/>
      <c r="E37" s="106"/>
      <c r="F37" s="1132"/>
      <c r="G37" s="1132"/>
      <c r="H37" s="1354"/>
      <c r="I37" s="106"/>
      <c r="J37" s="106"/>
      <c r="K37"/>
      <c r="L37"/>
      <c r="M37"/>
      <c r="N37"/>
    </row>
    <row r="38" spans="1:19">
      <c r="A38" s="106"/>
      <c r="B38" s="106"/>
      <c r="C38" s="106"/>
      <c r="D38" s="106"/>
      <c r="E38" s="106"/>
      <c r="F38" s="1132"/>
      <c r="G38" s="1132"/>
      <c r="H38" s="1354"/>
      <c r="I38" s="106"/>
      <c r="J38" s="106"/>
      <c r="K38"/>
      <c r="L38"/>
      <c r="M38"/>
      <c r="N38"/>
    </row>
    <row r="39" spans="1:19">
      <c r="A39" s="106"/>
      <c r="B39" s="106"/>
      <c r="C39" s="106"/>
      <c r="D39" s="106"/>
      <c r="E39" s="106"/>
      <c r="F39" s="1132"/>
      <c r="G39" s="1132"/>
      <c r="H39" s="1354"/>
      <c r="I39" s="106"/>
      <c r="J39" s="106"/>
      <c r="K39"/>
      <c r="L39"/>
      <c r="M39"/>
      <c r="N39"/>
    </row>
    <row r="40" spans="1:19">
      <c r="A40" s="106"/>
      <c r="B40" s="106"/>
      <c r="C40" s="106"/>
      <c r="D40" s="106"/>
      <c r="E40" s="106"/>
      <c r="F40" s="1132"/>
      <c r="G40" s="1132"/>
      <c r="H40" s="1354"/>
      <c r="I40" s="106"/>
      <c r="J40" s="106"/>
    </row>
    <row r="41" spans="1:19">
      <c r="A41" s="106"/>
      <c r="B41" s="106"/>
      <c r="C41" s="106"/>
      <c r="D41" s="106"/>
      <c r="E41" s="106"/>
      <c r="F41" s="1132"/>
      <c r="G41" s="1132"/>
      <c r="H41" s="1354"/>
      <c r="I41" s="106"/>
      <c r="J41" s="106"/>
      <c r="K41" s="106"/>
    </row>
    <row r="42" spans="1:19">
      <c r="A42" s="106"/>
      <c r="B42" s="106"/>
      <c r="C42" s="106"/>
      <c r="D42" s="106"/>
      <c r="E42" s="106"/>
      <c r="F42" s="1132"/>
      <c r="G42" s="1132"/>
      <c r="H42" s="1354"/>
      <c r="I42" s="106"/>
      <c r="J42" s="106"/>
      <c r="K42" s="106"/>
    </row>
    <row r="43" spans="1:19">
      <c r="A43" s="106"/>
      <c r="B43" s="106"/>
      <c r="C43" s="106"/>
      <c r="D43" s="106"/>
      <c r="E43" s="106"/>
      <c r="F43" s="1132"/>
      <c r="G43" s="1132"/>
      <c r="H43" s="1354"/>
      <c r="I43" s="106"/>
      <c r="J43" s="106"/>
      <c r="K43" s="106"/>
    </row>
    <row r="44" spans="1:19">
      <c r="A44" s="106"/>
      <c r="B44" s="106"/>
      <c r="C44" s="106"/>
      <c r="D44" s="106"/>
      <c r="E44" s="106"/>
      <c r="F44" s="1132"/>
      <c r="G44" s="1132"/>
      <c r="H44" s="1354"/>
      <c r="I44" s="106"/>
      <c r="J44" s="106"/>
      <c r="K44" s="106"/>
    </row>
    <row r="45" spans="1:19">
      <c r="A45" s="106"/>
      <c r="B45" s="106"/>
      <c r="C45" s="106"/>
      <c r="D45" s="106"/>
      <c r="E45" s="106"/>
      <c r="F45" s="1132"/>
      <c r="G45" s="1132"/>
      <c r="H45" s="1354"/>
      <c r="I45" s="106"/>
      <c r="J45" s="106"/>
      <c r="K45" s="106"/>
    </row>
    <row r="46" spans="1:19">
      <c r="A46" s="106"/>
      <c r="B46" s="106"/>
      <c r="C46" s="106"/>
      <c r="D46" s="106"/>
      <c r="E46" s="106"/>
      <c r="F46" s="1132"/>
      <c r="G46" s="1132"/>
      <c r="H46" s="1354"/>
      <c r="I46" s="106"/>
      <c r="J46" s="106"/>
      <c r="K46" s="106"/>
    </row>
    <row r="47" spans="1:19">
      <c r="A47" s="106"/>
      <c r="B47" s="106"/>
      <c r="C47" s="106"/>
      <c r="D47" s="106"/>
      <c r="E47" s="106"/>
      <c r="F47" s="1132"/>
      <c r="G47" s="1132"/>
      <c r="H47" s="1354"/>
      <c r="I47" s="106"/>
      <c r="J47" s="106"/>
      <c r="K47" s="106"/>
    </row>
    <row r="48" spans="1:19">
      <c r="A48" s="106"/>
      <c r="B48" s="106"/>
      <c r="C48" s="106"/>
      <c r="D48" s="106"/>
      <c r="E48" s="106"/>
      <c r="F48" s="1132"/>
      <c r="G48" s="1132"/>
      <c r="H48" s="1354"/>
      <c r="I48" s="106"/>
      <c r="J48" s="106"/>
      <c r="K48" s="106"/>
    </row>
    <row r="49" spans="1:11">
      <c r="A49" s="106"/>
      <c r="B49" s="106"/>
      <c r="C49" s="106"/>
      <c r="D49" s="106"/>
      <c r="E49" s="106"/>
      <c r="F49" s="1132"/>
      <c r="G49" s="1132"/>
      <c r="H49" s="1354"/>
      <c r="I49" s="106"/>
      <c r="J49" s="106"/>
      <c r="K49" s="106"/>
    </row>
    <row r="50" spans="1:11">
      <c r="A50" s="106"/>
      <c r="B50" s="106"/>
      <c r="C50" s="106"/>
      <c r="D50" s="106"/>
      <c r="E50" s="106"/>
      <c r="F50" s="1132"/>
      <c r="G50" s="1132"/>
      <c r="H50" s="1354"/>
      <c r="I50" s="106"/>
      <c r="J50" s="106"/>
      <c r="K50" s="106"/>
    </row>
    <row r="51" spans="1:11">
      <c r="A51" s="106"/>
      <c r="B51" s="106"/>
      <c r="C51" s="106"/>
      <c r="D51" s="106"/>
      <c r="E51" s="106"/>
      <c r="F51" s="1132"/>
      <c r="G51" s="1132"/>
      <c r="H51" s="1354"/>
      <c r="I51" s="106"/>
      <c r="J51" s="106"/>
      <c r="K51" s="106"/>
    </row>
    <row r="52" spans="1:11">
      <c r="A52" s="106"/>
      <c r="B52" s="106"/>
      <c r="C52" s="106"/>
      <c r="D52" s="106"/>
      <c r="E52" s="106"/>
      <c r="F52" s="1132"/>
      <c r="G52" s="1132"/>
      <c r="H52" s="1354"/>
      <c r="I52" s="106"/>
      <c r="J52" s="106"/>
      <c r="K52" s="106"/>
    </row>
    <row r="53" spans="1:11">
      <c r="A53" s="106"/>
      <c r="B53" s="106"/>
      <c r="C53" s="106"/>
      <c r="D53" s="106"/>
      <c r="E53" s="106"/>
      <c r="F53" s="1132"/>
      <c r="G53" s="1132"/>
      <c r="H53" s="1354"/>
      <c r="I53" s="106"/>
      <c r="J53" s="106"/>
      <c r="K53" s="106"/>
    </row>
    <row r="54" spans="1:11">
      <c r="A54" s="106"/>
      <c r="B54" s="106"/>
      <c r="C54" s="106"/>
      <c r="D54" s="106"/>
      <c r="E54" s="106"/>
      <c r="F54" s="1132"/>
      <c r="G54" s="1132"/>
      <c r="H54" s="1354"/>
      <c r="I54" s="106"/>
      <c r="J54" s="106"/>
      <c r="K54" s="106"/>
    </row>
    <row r="55" spans="1:11">
      <c r="A55" s="106"/>
      <c r="B55" s="106"/>
      <c r="C55" s="106"/>
      <c r="D55" s="106"/>
      <c r="E55" s="106"/>
      <c r="F55" s="1132"/>
      <c r="G55" s="1132"/>
      <c r="H55" s="1354"/>
      <c r="I55" s="106"/>
      <c r="J55" s="106"/>
      <c r="K55" s="106"/>
    </row>
    <row r="56" spans="1:11">
      <c r="A56" s="106"/>
      <c r="B56" s="106"/>
      <c r="C56" s="106"/>
      <c r="D56" s="106"/>
      <c r="E56" s="106"/>
      <c r="F56" s="1132"/>
      <c r="G56" s="1132"/>
      <c r="H56" s="1354"/>
      <c r="I56" s="106"/>
      <c r="J56" s="106"/>
      <c r="K56" s="106"/>
    </row>
    <row r="57" spans="1:11">
      <c r="A57" s="106"/>
      <c r="B57" s="106"/>
      <c r="C57" s="106"/>
      <c r="D57" s="106"/>
      <c r="E57" s="106"/>
      <c r="F57" s="1132"/>
      <c r="G57" s="1132"/>
      <c r="H57" s="1354"/>
      <c r="I57" s="106"/>
      <c r="J57" s="106"/>
      <c r="K57" s="106"/>
    </row>
    <row r="58" spans="1:11">
      <c r="A58" s="106"/>
      <c r="B58" s="106"/>
      <c r="C58" s="106"/>
      <c r="D58" s="106"/>
      <c r="E58" s="106"/>
      <c r="F58" s="1132"/>
      <c r="G58" s="1132"/>
      <c r="H58" s="1354"/>
      <c r="I58" s="106"/>
      <c r="J58" s="106"/>
      <c r="K58" s="106"/>
    </row>
    <row r="59" spans="1:11">
      <c r="A59" s="106"/>
      <c r="B59" s="106"/>
      <c r="C59" s="106"/>
      <c r="D59" s="106"/>
      <c r="E59" s="106"/>
      <c r="F59" s="1132"/>
      <c r="G59" s="1132"/>
      <c r="H59" s="1354"/>
      <c r="I59" s="106"/>
      <c r="J59" s="106"/>
      <c r="K59" s="106"/>
    </row>
    <row r="60" spans="1:11">
      <c r="A60" s="106"/>
      <c r="B60" s="106"/>
      <c r="C60" s="106"/>
      <c r="D60" s="106"/>
      <c r="E60" s="106"/>
      <c r="F60" s="1132"/>
      <c r="G60" s="1132"/>
      <c r="H60" s="1354"/>
      <c r="I60" s="106"/>
    </row>
    <row r="61" spans="1:11">
      <c r="A61" s="106"/>
      <c r="B61" s="106"/>
      <c r="C61" s="106"/>
      <c r="D61" s="106"/>
      <c r="E61" s="106"/>
      <c r="F61" s="1132"/>
      <c r="G61" s="1132"/>
      <c r="H61" s="1354"/>
      <c r="I61" s="106"/>
    </row>
    <row r="62" spans="1:11">
      <c r="A62" s="106"/>
      <c r="B62" s="106"/>
      <c r="C62" s="106"/>
      <c r="D62" s="106"/>
      <c r="E62" s="106"/>
      <c r="F62" s="1132"/>
      <c r="G62" s="1132"/>
      <c r="H62" s="1354"/>
      <c r="I62" s="106"/>
    </row>
    <row r="63" spans="1:11">
      <c r="A63" s="106"/>
      <c r="B63" s="106"/>
      <c r="C63" s="106"/>
      <c r="D63" s="106"/>
      <c r="E63" s="106"/>
      <c r="F63" s="1132"/>
      <c r="G63" s="1132"/>
      <c r="H63" s="1354"/>
      <c r="I63" s="106"/>
    </row>
    <row r="64" spans="1:11">
      <c r="A64" s="106"/>
      <c r="B64" s="106"/>
      <c r="C64" s="106"/>
      <c r="D64" s="106"/>
      <c r="E64" s="106"/>
      <c r="F64" s="1132"/>
      <c r="G64" s="1132"/>
      <c r="H64" s="1354"/>
      <c r="I64" s="106"/>
    </row>
    <row r="65" spans="1:9">
      <c r="A65" s="106"/>
      <c r="B65" s="106"/>
      <c r="C65" s="106"/>
      <c r="D65" s="106"/>
      <c r="E65" s="106"/>
      <c r="F65" s="1132"/>
      <c r="G65" s="1132"/>
      <c r="H65" s="1354"/>
      <c r="I65" s="106"/>
    </row>
    <row r="66" spans="1:9">
      <c r="A66" s="106"/>
      <c r="B66" s="106"/>
      <c r="C66" s="106"/>
      <c r="D66" s="106"/>
      <c r="E66" s="106"/>
      <c r="F66" s="1132"/>
      <c r="G66" s="1132"/>
      <c r="H66" s="1354"/>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sortState ref="K8:N39">
    <sortCondition descending="1" ref="L8:L39"/>
  </sortState>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26" zoomScale="80" zoomScaleNormal="80" workbookViewId="0">
      <selection activeCell="B684" sqref="B684:K697"/>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480" t="s">
        <v>257</v>
      </c>
      <c r="C5" s="1480"/>
      <c r="D5" s="1480"/>
      <c r="E5" s="1480"/>
      <c r="F5" s="1480"/>
      <c r="G5" s="1480"/>
      <c r="H5" s="1480"/>
      <c r="I5" s="1480"/>
      <c r="J5" s="1480"/>
      <c r="K5" s="1480"/>
      <c r="L5" s="1480"/>
    </row>
    <row r="6" spans="2:13" ht="18">
      <c r="B6" s="664"/>
      <c r="C6" s="664"/>
      <c r="D6" s="664"/>
      <c r="E6" s="664"/>
      <c r="F6" s="439" t="s">
        <v>258</v>
      </c>
      <c r="G6" s="664"/>
      <c r="H6" s="664"/>
      <c r="I6" s="664"/>
      <c r="J6" s="664"/>
      <c r="K6" s="664"/>
      <c r="L6" s="664"/>
    </row>
    <row r="7" spans="2:13" s="440" customFormat="1" ht="15">
      <c r="B7" s="1481" t="s">
        <v>259</v>
      </c>
      <c r="C7" s="1483" t="s">
        <v>22</v>
      </c>
      <c r="D7" s="1483" t="s">
        <v>260</v>
      </c>
      <c r="E7" s="1485" t="s">
        <v>261</v>
      </c>
      <c r="F7" s="1486"/>
      <c r="G7" s="1487"/>
      <c r="H7" s="1488" t="s">
        <v>262</v>
      </c>
      <c r="I7" s="1490" t="s">
        <v>263</v>
      </c>
      <c r="J7" s="1491"/>
      <c r="K7" s="1491"/>
      <c r="L7" s="1481"/>
    </row>
    <row r="8" spans="2:13">
      <c r="B8" s="1482"/>
      <c r="C8" s="1484"/>
      <c r="D8" s="1484"/>
      <c r="E8" s="1492" t="s">
        <v>264</v>
      </c>
      <c r="F8" s="1483" t="s">
        <v>265</v>
      </c>
      <c r="G8" s="1483" t="s">
        <v>266</v>
      </c>
      <c r="H8" s="1489"/>
      <c r="I8" s="1492" t="s">
        <v>267</v>
      </c>
      <c r="J8" s="1492" t="s">
        <v>24</v>
      </c>
      <c r="K8" s="1483" t="s">
        <v>268</v>
      </c>
      <c r="L8" s="1492" t="s">
        <v>269</v>
      </c>
    </row>
    <row r="9" spans="2:13">
      <c r="B9" s="1482"/>
      <c r="C9" s="1484"/>
      <c r="D9" s="1484"/>
      <c r="E9" s="1493"/>
      <c r="F9" s="1484"/>
      <c r="G9" s="1484"/>
      <c r="H9" s="1489"/>
      <c r="I9" s="1493"/>
      <c r="J9" s="1493"/>
      <c r="K9" s="1508"/>
      <c r="L9" s="1493"/>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270</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271</v>
      </c>
      <c r="C14" s="449">
        <v>111170</v>
      </c>
      <c r="D14" s="449">
        <v>8623</v>
      </c>
      <c r="E14" s="450">
        <v>4062</v>
      </c>
      <c r="F14" s="450">
        <v>4470</v>
      </c>
      <c r="G14" s="449">
        <v>91</v>
      </c>
      <c r="H14" s="449">
        <v>102547</v>
      </c>
      <c r="I14" s="449">
        <v>14124</v>
      </c>
      <c r="J14" s="449">
        <v>38146</v>
      </c>
      <c r="K14" s="449">
        <v>50276</v>
      </c>
      <c r="L14" s="451">
        <v>1</v>
      </c>
      <c r="M14" s="445"/>
    </row>
    <row r="15" spans="2:13" ht="15">
      <c r="B15" s="448" t="s">
        <v>272</v>
      </c>
      <c r="C15" s="449">
        <v>115203</v>
      </c>
      <c r="D15" s="449">
        <v>8222</v>
      </c>
      <c r="E15" s="450">
        <v>3948</v>
      </c>
      <c r="F15" s="450">
        <v>4170</v>
      </c>
      <c r="G15" s="449">
        <v>104</v>
      </c>
      <c r="H15" s="449">
        <v>106981</v>
      </c>
      <c r="I15" s="449">
        <v>15491</v>
      </c>
      <c r="J15" s="449">
        <v>36186</v>
      </c>
      <c r="K15" s="449">
        <v>55304</v>
      </c>
      <c r="L15" s="451">
        <v>0</v>
      </c>
      <c r="M15" s="445"/>
    </row>
    <row r="16" spans="2:13" ht="15">
      <c r="B16" s="448" t="s">
        <v>273</v>
      </c>
      <c r="C16" s="449">
        <v>116562</v>
      </c>
      <c r="D16" s="449">
        <v>10853</v>
      </c>
      <c r="E16" s="450">
        <v>5177</v>
      </c>
      <c r="F16" s="450">
        <v>5437</v>
      </c>
      <c r="G16" s="449">
        <v>239</v>
      </c>
      <c r="H16" s="449">
        <v>105709</v>
      </c>
      <c r="I16" s="449">
        <v>15320</v>
      </c>
      <c r="J16" s="449">
        <v>35101</v>
      </c>
      <c r="K16" s="449">
        <v>55288</v>
      </c>
      <c r="L16" s="451">
        <v>0</v>
      </c>
      <c r="M16" s="445"/>
    </row>
    <row r="17" spans="2:13" ht="15">
      <c r="B17" s="448" t="s">
        <v>274</v>
      </c>
      <c r="C17" s="449">
        <v>125105</v>
      </c>
      <c r="D17" s="449">
        <v>10047</v>
      </c>
      <c r="E17" s="450">
        <v>4413</v>
      </c>
      <c r="F17" s="450">
        <v>5418</v>
      </c>
      <c r="G17" s="449">
        <v>216</v>
      </c>
      <c r="H17" s="449">
        <v>115058</v>
      </c>
      <c r="I17" s="449">
        <v>16812</v>
      </c>
      <c r="J17" s="449">
        <v>42431</v>
      </c>
      <c r="K17" s="449">
        <v>55806</v>
      </c>
      <c r="L17" s="451">
        <v>9</v>
      </c>
      <c r="M17" s="445"/>
    </row>
    <row r="18" spans="2:13" ht="15">
      <c r="B18" s="448" t="s">
        <v>275</v>
      </c>
      <c r="C18" s="449">
        <v>112007</v>
      </c>
      <c r="D18" s="449">
        <v>9289</v>
      </c>
      <c r="E18" s="450">
        <v>4372</v>
      </c>
      <c r="F18" s="450">
        <v>4637</v>
      </c>
      <c r="G18" s="449">
        <v>280</v>
      </c>
      <c r="H18" s="449">
        <v>102718</v>
      </c>
      <c r="I18" s="449">
        <v>14362</v>
      </c>
      <c r="J18" s="449">
        <v>38076</v>
      </c>
      <c r="K18" s="449">
        <v>50272</v>
      </c>
      <c r="L18" s="451">
        <v>8</v>
      </c>
      <c r="M18" s="445"/>
    </row>
    <row r="19" spans="2:13" ht="15">
      <c r="B19" s="448" t="s">
        <v>276</v>
      </c>
      <c r="C19" s="449">
        <v>111410</v>
      </c>
      <c r="D19" s="449">
        <v>8309</v>
      </c>
      <c r="E19" s="450">
        <v>3771</v>
      </c>
      <c r="F19" s="450">
        <v>4321</v>
      </c>
      <c r="G19" s="449">
        <v>217</v>
      </c>
      <c r="H19" s="449">
        <v>103101</v>
      </c>
      <c r="I19" s="449">
        <v>13545</v>
      </c>
      <c r="J19" s="449">
        <v>39139</v>
      </c>
      <c r="K19" s="449">
        <v>50368</v>
      </c>
      <c r="L19" s="451">
        <v>49</v>
      </c>
      <c r="M19" s="445"/>
    </row>
    <row r="20" spans="2:13" ht="15">
      <c r="B20" s="448" t="s">
        <v>277</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278</v>
      </c>
      <c r="C21" s="449">
        <v>98819</v>
      </c>
      <c r="D21" s="449">
        <v>7846</v>
      </c>
      <c r="E21" s="450">
        <v>3484</v>
      </c>
      <c r="F21" s="450">
        <v>4232</v>
      </c>
      <c r="G21" s="449">
        <v>130</v>
      </c>
      <c r="H21" s="449">
        <v>90973</v>
      </c>
      <c r="I21" s="449">
        <v>12054</v>
      </c>
      <c r="J21" s="449">
        <v>36440</v>
      </c>
      <c r="K21" s="449">
        <v>42479</v>
      </c>
      <c r="L21" s="451">
        <v>0</v>
      </c>
      <c r="M21" s="445"/>
    </row>
    <row r="22" spans="2:13" ht="15">
      <c r="B22" s="448" t="s">
        <v>279</v>
      </c>
      <c r="C22" s="449">
        <v>123297</v>
      </c>
      <c r="D22" s="449">
        <v>8800</v>
      </c>
      <c r="E22" s="450">
        <v>3810</v>
      </c>
      <c r="F22" s="450">
        <v>4759</v>
      </c>
      <c r="G22" s="449">
        <v>231</v>
      </c>
      <c r="H22" s="452">
        <v>114497</v>
      </c>
      <c r="I22" s="452">
        <v>15331</v>
      </c>
      <c r="J22" s="452">
        <v>45240</v>
      </c>
      <c r="K22" s="452">
        <v>53925</v>
      </c>
      <c r="L22" s="453">
        <v>1</v>
      </c>
      <c r="M22" s="445"/>
    </row>
    <row r="23" spans="2:13" ht="15">
      <c r="B23" s="454" t="s">
        <v>280</v>
      </c>
      <c r="C23" s="449">
        <v>138891</v>
      </c>
      <c r="D23" s="449">
        <v>8798</v>
      </c>
      <c r="E23" s="450">
        <v>4032</v>
      </c>
      <c r="F23" s="450">
        <v>4489</v>
      </c>
      <c r="G23" s="449">
        <v>277</v>
      </c>
      <c r="H23" s="452">
        <v>130093</v>
      </c>
      <c r="I23" s="452">
        <v>18666</v>
      </c>
      <c r="J23" s="452">
        <v>51077</v>
      </c>
      <c r="K23" s="452">
        <v>60332</v>
      </c>
      <c r="L23" s="453">
        <v>18</v>
      </c>
      <c r="M23" s="445"/>
    </row>
    <row r="24" spans="2:13" ht="15">
      <c r="B24" s="454" t="s">
        <v>281</v>
      </c>
      <c r="C24" s="449">
        <v>120349</v>
      </c>
      <c r="D24" s="449">
        <v>7846</v>
      </c>
      <c r="E24" s="450">
        <v>3600</v>
      </c>
      <c r="F24" s="450">
        <v>4083</v>
      </c>
      <c r="G24" s="449">
        <v>163</v>
      </c>
      <c r="H24" s="452">
        <v>112503</v>
      </c>
      <c r="I24" s="452">
        <v>16315</v>
      </c>
      <c r="J24" s="452">
        <v>44463</v>
      </c>
      <c r="K24" s="452">
        <v>51721</v>
      </c>
      <c r="L24" s="453">
        <v>4</v>
      </c>
      <c r="M24" s="445"/>
    </row>
    <row r="25" spans="2:13" ht="15">
      <c r="B25" s="454" t="s">
        <v>282</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283</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284</v>
      </c>
      <c r="C29" s="664"/>
      <c r="D29" s="459"/>
      <c r="E29" s="664"/>
      <c r="F29" s="664"/>
      <c r="H29" s="664"/>
      <c r="I29" s="664"/>
      <c r="J29" s="664"/>
      <c r="K29" s="664"/>
      <c r="L29" s="664"/>
    </row>
    <row r="30" spans="2:13" s="440" customFormat="1" ht="18.75" customHeight="1">
      <c r="B30" s="664"/>
      <c r="C30" s="664"/>
      <c r="D30" s="664"/>
      <c r="E30" s="664"/>
      <c r="F30" s="439" t="s">
        <v>258</v>
      </c>
      <c r="G30" s="664"/>
      <c r="H30" s="664"/>
      <c r="I30" s="664"/>
      <c r="J30" s="664"/>
      <c r="K30" s="664"/>
      <c r="L30" s="664"/>
    </row>
    <row r="31" spans="2:13" ht="30">
      <c r="B31" s="665" t="s">
        <v>259</v>
      </c>
      <c r="C31" s="667" t="s">
        <v>22</v>
      </c>
      <c r="D31" s="667" t="s">
        <v>260</v>
      </c>
      <c r="E31" s="669" t="s">
        <v>261</v>
      </c>
      <c r="F31" s="670"/>
      <c r="G31" s="671"/>
      <c r="H31" s="672" t="s">
        <v>262</v>
      </c>
      <c r="I31" s="669" t="s">
        <v>263</v>
      </c>
      <c r="J31" s="670"/>
      <c r="K31" s="670"/>
      <c r="L31" s="670"/>
      <c r="M31" s="445"/>
    </row>
    <row r="32" spans="2:13" ht="15">
      <c r="B32" s="666"/>
      <c r="C32" s="668"/>
      <c r="D32" s="668"/>
      <c r="E32" s="675" t="s">
        <v>264</v>
      </c>
      <c r="F32" s="667" t="s">
        <v>265</v>
      </c>
      <c r="G32" s="667" t="s">
        <v>266</v>
      </c>
      <c r="H32" s="673"/>
      <c r="I32" s="675" t="s">
        <v>267</v>
      </c>
      <c r="J32" s="675" t="s">
        <v>24</v>
      </c>
      <c r="K32" s="667" t="s">
        <v>268</v>
      </c>
      <c r="L32" s="674" t="s">
        <v>269</v>
      </c>
      <c r="M32" s="445"/>
    </row>
    <row r="33" spans="2:13" ht="15">
      <c r="B33" s="666"/>
      <c r="C33" s="668"/>
      <c r="D33" s="668"/>
      <c r="E33" s="676"/>
      <c r="F33" s="668"/>
      <c r="G33" s="668"/>
      <c r="H33" s="673"/>
      <c r="I33" s="676"/>
      <c r="J33" s="676"/>
      <c r="K33" s="677"/>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3"/>
      <c r="E36" s="663"/>
      <c r="G36" s="663" t="s">
        <v>270</v>
      </c>
      <c r="H36" s="663"/>
      <c r="I36" s="663"/>
      <c r="J36" s="663"/>
      <c r="K36" s="663"/>
      <c r="L36" s="663"/>
    </row>
    <row r="37" spans="2:13" ht="12.75">
      <c r="B37" s="446"/>
      <c r="C37" s="446"/>
      <c r="D37" s="446"/>
      <c r="E37" s="446"/>
      <c r="F37" s="446"/>
      <c r="G37" s="446"/>
      <c r="H37" s="446"/>
      <c r="I37" s="446"/>
      <c r="J37" s="446"/>
      <c r="K37" s="446"/>
      <c r="L37" s="446"/>
    </row>
    <row r="38" spans="2:13" ht="15">
      <c r="B38" s="448" t="s">
        <v>271</v>
      </c>
      <c r="C38" s="461">
        <v>112149</v>
      </c>
      <c r="D38" s="461">
        <v>7252</v>
      </c>
      <c r="E38" s="462">
        <v>3259</v>
      </c>
      <c r="F38" s="462">
        <v>3523</v>
      </c>
      <c r="G38" s="461">
        <v>470</v>
      </c>
      <c r="H38" s="461">
        <v>104897</v>
      </c>
      <c r="I38" s="461">
        <v>14543</v>
      </c>
      <c r="J38" s="461">
        <v>38246</v>
      </c>
      <c r="K38" s="461">
        <v>52108</v>
      </c>
      <c r="L38" s="463">
        <v>0</v>
      </c>
      <c r="M38" s="445"/>
    </row>
    <row r="39" spans="2:13" ht="15">
      <c r="B39" s="448" t="s">
        <v>272</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273</v>
      </c>
      <c r="C40" s="461">
        <v>149470</v>
      </c>
      <c r="D40" s="461">
        <v>7601</v>
      </c>
      <c r="E40" s="462">
        <v>3691</v>
      </c>
      <c r="F40" s="462">
        <v>3784</v>
      </c>
      <c r="G40" s="461">
        <v>126</v>
      </c>
      <c r="H40" s="461">
        <v>141869</v>
      </c>
      <c r="I40" s="461">
        <v>21282</v>
      </c>
      <c r="J40" s="461">
        <v>48615</v>
      </c>
      <c r="K40" s="461">
        <v>71968</v>
      </c>
      <c r="L40" s="463">
        <v>4</v>
      </c>
      <c r="M40" s="445"/>
    </row>
    <row r="41" spans="2:13" ht="15">
      <c r="B41" s="448" t="s">
        <v>274</v>
      </c>
      <c r="C41" s="461">
        <v>129079</v>
      </c>
      <c r="D41" s="461">
        <v>9084</v>
      </c>
      <c r="E41" s="462">
        <v>4200</v>
      </c>
      <c r="F41" s="462">
        <v>4672</v>
      </c>
      <c r="G41" s="461">
        <v>212</v>
      </c>
      <c r="H41" s="461">
        <v>119995</v>
      </c>
      <c r="I41" s="461">
        <v>18707</v>
      </c>
      <c r="J41" s="461">
        <v>43144</v>
      </c>
      <c r="K41" s="461">
        <v>58144</v>
      </c>
      <c r="L41" s="463">
        <v>0</v>
      </c>
      <c r="M41" s="445"/>
    </row>
    <row r="42" spans="2:13" ht="15">
      <c r="B42" s="448" t="s">
        <v>275</v>
      </c>
      <c r="C42" s="464">
        <v>128921</v>
      </c>
      <c r="D42" s="464">
        <v>7616</v>
      </c>
      <c r="E42" s="462">
        <v>2998</v>
      </c>
      <c r="F42" s="462">
        <v>4131</v>
      </c>
      <c r="G42" s="461">
        <v>487</v>
      </c>
      <c r="H42" s="464">
        <v>121305</v>
      </c>
      <c r="I42" s="461">
        <v>19706</v>
      </c>
      <c r="J42" s="461">
        <v>45020</v>
      </c>
      <c r="K42" s="461">
        <v>56572</v>
      </c>
      <c r="L42" s="463">
        <v>7</v>
      </c>
      <c r="M42" s="445"/>
    </row>
    <row r="43" spans="2:13" ht="15">
      <c r="B43" s="448" t="s">
        <v>276</v>
      </c>
      <c r="C43" s="461">
        <v>112870</v>
      </c>
      <c r="D43" s="461">
        <v>6418</v>
      </c>
      <c r="E43" s="462">
        <v>2391</v>
      </c>
      <c r="F43" s="462">
        <v>3619</v>
      </c>
      <c r="G43" s="461">
        <v>408</v>
      </c>
      <c r="H43" s="461">
        <v>106452</v>
      </c>
      <c r="I43" s="461">
        <v>16361</v>
      </c>
      <c r="J43" s="461">
        <v>39344</v>
      </c>
      <c r="K43" s="461">
        <v>50741</v>
      </c>
      <c r="L43" s="463">
        <v>6</v>
      </c>
      <c r="M43" s="445"/>
    </row>
    <row r="44" spans="2:13" ht="15">
      <c r="B44" s="448" t="s">
        <v>277</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278</v>
      </c>
      <c r="C45" s="461">
        <v>100176</v>
      </c>
      <c r="D45" s="461">
        <v>6200</v>
      </c>
      <c r="E45" s="462">
        <v>2447</v>
      </c>
      <c r="F45" s="462">
        <v>3349</v>
      </c>
      <c r="G45" s="461">
        <v>404</v>
      </c>
      <c r="H45" s="461">
        <v>93976</v>
      </c>
      <c r="I45" s="461">
        <v>14262</v>
      </c>
      <c r="J45" s="461">
        <v>37783</v>
      </c>
      <c r="K45" s="461">
        <v>41925</v>
      </c>
      <c r="L45" s="463">
        <v>6</v>
      </c>
      <c r="M45" s="445"/>
    </row>
    <row r="46" spans="2:13" ht="15">
      <c r="B46" s="448" t="s">
        <v>279</v>
      </c>
      <c r="C46" s="461">
        <v>116510</v>
      </c>
      <c r="D46" s="461">
        <v>5572</v>
      </c>
      <c r="E46" s="462">
        <v>1460</v>
      </c>
      <c r="F46" s="462">
        <v>3789</v>
      </c>
      <c r="G46" s="461">
        <v>323</v>
      </c>
      <c r="H46" s="461">
        <v>110938</v>
      </c>
      <c r="I46" s="461">
        <v>17370</v>
      </c>
      <c r="J46" s="461">
        <v>41886</v>
      </c>
      <c r="K46" s="461">
        <v>51678</v>
      </c>
      <c r="L46" s="463">
        <v>4</v>
      </c>
      <c r="M46" s="445"/>
    </row>
    <row r="47" spans="2:13" ht="15">
      <c r="B47" s="454" t="s">
        <v>280</v>
      </c>
      <c r="C47" s="461">
        <v>123235</v>
      </c>
      <c r="D47" s="461">
        <v>5391</v>
      </c>
      <c r="E47" s="462">
        <v>1404</v>
      </c>
      <c r="F47" s="462">
        <v>3149</v>
      </c>
      <c r="G47" s="461">
        <v>838</v>
      </c>
      <c r="H47" s="461">
        <v>117844</v>
      </c>
      <c r="I47" s="461">
        <v>19563</v>
      </c>
      <c r="J47" s="461">
        <v>45078</v>
      </c>
      <c r="K47" s="461">
        <v>53199</v>
      </c>
      <c r="L47" s="463">
        <v>4</v>
      </c>
      <c r="M47" s="445"/>
    </row>
    <row r="48" spans="2:13" ht="15">
      <c r="B48" s="467" t="s">
        <v>281</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282</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285</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286</v>
      </c>
      <c r="C53" s="664"/>
      <c r="D53" s="459"/>
      <c r="E53" s="664"/>
      <c r="F53" s="664"/>
      <c r="H53" s="664"/>
      <c r="I53" s="664"/>
      <c r="J53" s="664"/>
      <c r="K53" s="664"/>
      <c r="L53" s="664"/>
    </row>
    <row r="54" spans="2:13" ht="18">
      <c r="B54" s="664"/>
      <c r="C54" s="664"/>
      <c r="D54" s="664"/>
      <c r="E54" s="664"/>
      <c r="F54" s="439" t="s">
        <v>258</v>
      </c>
      <c r="G54" s="664"/>
      <c r="H54" s="664"/>
      <c r="I54" s="664"/>
      <c r="J54" s="664"/>
      <c r="K54" s="664"/>
      <c r="L54" s="664"/>
    </row>
    <row r="55" spans="2:13" ht="30">
      <c r="B55" s="665" t="s">
        <v>259</v>
      </c>
      <c r="C55" s="667" t="s">
        <v>22</v>
      </c>
      <c r="D55" s="667" t="s">
        <v>260</v>
      </c>
      <c r="E55" s="669" t="s">
        <v>261</v>
      </c>
      <c r="F55" s="670"/>
      <c r="G55" s="671"/>
      <c r="H55" s="672" t="s">
        <v>262</v>
      </c>
      <c r="I55" s="669" t="s">
        <v>263</v>
      </c>
      <c r="J55" s="670"/>
      <c r="K55" s="670"/>
      <c r="L55" s="670"/>
      <c r="M55" s="445"/>
    </row>
    <row r="56" spans="2:13" ht="15" customHeight="1">
      <c r="B56" s="666"/>
      <c r="C56" s="668"/>
      <c r="D56" s="668"/>
      <c r="E56" s="675" t="s">
        <v>264</v>
      </c>
      <c r="F56" s="667" t="s">
        <v>265</v>
      </c>
      <c r="G56" s="667" t="s">
        <v>266</v>
      </c>
      <c r="H56" s="673"/>
      <c r="I56" s="675" t="s">
        <v>267</v>
      </c>
      <c r="J56" s="675" t="s">
        <v>24</v>
      </c>
      <c r="K56" s="667" t="s">
        <v>268</v>
      </c>
      <c r="L56" s="674" t="s">
        <v>269</v>
      </c>
      <c r="M56" s="445"/>
    </row>
    <row r="57" spans="2:13" ht="15">
      <c r="B57" s="666"/>
      <c r="C57" s="668"/>
      <c r="D57" s="668"/>
      <c r="E57" s="676"/>
      <c r="F57" s="668"/>
      <c r="G57" s="668"/>
      <c r="H57" s="673"/>
      <c r="I57" s="676"/>
      <c r="J57" s="676"/>
      <c r="K57" s="677"/>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3"/>
      <c r="E60" s="663"/>
      <c r="G60" s="663" t="s">
        <v>270</v>
      </c>
      <c r="H60" s="663"/>
      <c r="I60" s="663"/>
      <c r="J60" s="663"/>
      <c r="K60" s="663"/>
      <c r="L60" s="663"/>
    </row>
    <row r="61" spans="2:13" ht="15.75" customHeight="1">
      <c r="B61" s="446"/>
      <c r="C61" s="446"/>
      <c r="D61" s="446"/>
      <c r="E61" s="446"/>
      <c r="F61" s="446"/>
      <c r="G61" s="446"/>
      <c r="H61" s="446"/>
      <c r="I61" s="446"/>
      <c r="J61" s="446"/>
      <c r="K61" s="446"/>
      <c r="L61" s="446"/>
    </row>
    <row r="62" spans="2:13" ht="15">
      <c r="B62" s="448" t="s">
        <v>271</v>
      </c>
      <c r="C62" s="461">
        <v>83900</v>
      </c>
      <c r="D62" s="461">
        <v>5741</v>
      </c>
      <c r="E62" s="462">
        <v>2277</v>
      </c>
      <c r="F62" s="462">
        <v>2883</v>
      </c>
      <c r="G62" s="461">
        <v>581</v>
      </c>
      <c r="H62" s="461">
        <v>78159</v>
      </c>
      <c r="I62" s="461">
        <v>11069</v>
      </c>
      <c r="J62" s="461">
        <v>29046</v>
      </c>
      <c r="K62" s="461">
        <v>38039</v>
      </c>
      <c r="L62" s="463">
        <v>5</v>
      </c>
      <c r="M62" s="445"/>
    </row>
    <row r="63" spans="2:13" ht="15">
      <c r="B63" s="448" t="s">
        <v>272</v>
      </c>
      <c r="C63" s="461">
        <v>97205</v>
      </c>
      <c r="D63" s="461">
        <v>5693</v>
      </c>
      <c r="E63" s="462">
        <v>1987</v>
      </c>
      <c r="F63" s="462">
        <v>3347</v>
      </c>
      <c r="G63" s="461">
        <v>359</v>
      </c>
      <c r="H63" s="461">
        <v>91512</v>
      </c>
      <c r="I63" s="461">
        <v>13704</v>
      </c>
      <c r="J63" s="461">
        <v>33306</v>
      </c>
      <c r="K63" s="461">
        <v>44498</v>
      </c>
      <c r="L63" s="463">
        <v>4</v>
      </c>
      <c r="M63" s="445"/>
    </row>
    <row r="64" spans="2:13" ht="15">
      <c r="B64" s="448" t="s">
        <v>273</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274</v>
      </c>
      <c r="C65" s="461">
        <v>103860</v>
      </c>
      <c r="D65" s="461">
        <v>6418</v>
      </c>
      <c r="E65" s="462">
        <v>2651</v>
      </c>
      <c r="F65" s="462">
        <v>3675</v>
      </c>
      <c r="G65" s="461">
        <v>92</v>
      </c>
      <c r="H65" s="461">
        <v>97442</v>
      </c>
      <c r="I65" s="461">
        <v>14969</v>
      </c>
      <c r="J65" s="461">
        <v>35067</v>
      </c>
      <c r="K65" s="461">
        <v>47394</v>
      </c>
      <c r="L65" s="463">
        <v>12</v>
      </c>
      <c r="M65" s="445"/>
    </row>
    <row r="66" spans="2:13" ht="15">
      <c r="B66" s="448" t="s">
        <v>275</v>
      </c>
      <c r="C66" s="464">
        <v>112470</v>
      </c>
      <c r="D66" s="464">
        <v>7604</v>
      </c>
      <c r="E66" s="462">
        <v>2858</v>
      </c>
      <c r="F66" s="462">
        <v>4353</v>
      </c>
      <c r="G66" s="461">
        <v>393</v>
      </c>
      <c r="H66" s="464">
        <v>104866</v>
      </c>
      <c r="I66" s="461">
        <v>17040</v>
      </c>
      <c r="J66" s="461">
        <v>35740</v>
      </c>
      <c r="K66" s="461">
        <v>52074</v>
      </c>
      <c r="L66" s="463">
        <v>12</v>
      </c>
      <c r="M66" s="445"/>
    </row>
    <row r="67" spans="2:13" ht="15">
      <c r="B67" s="448" t="s">
        <v>276</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277</v>
      </c>
      <c r="C68" s="461">
        <v>124601</v>
      </c>
      <c r="D68" s="461">
        <v>6169</v>
      </c>
      <c r="E68" s="462">
        <v>2106</v>
      </c>
      <c r="F68" s="462">
        <v>3919</v>
      </c>
      <c r="G68" s="461">
        <v>144</v>
      </c>
      <c r="H68" s="461">
        <v>118432</v>
      </c>
      <c r="I68" s="465">
        <v>17843</v>
      </c>
      <c r="J68" s="465">
        <v>41112</v>
      </c>
      <c r="K68" s="465">
        <v>59469</v>
      </c>
      <c r="L68" s="466">
        <v>8</v>
      </c>
      <c r="M68" s="445"/>
    </row>
    <row r="69" spans="2:13" ht="15">
      <c r="B69" s="448" t="s">
        <v>278</v>
      </c>
      <c r="C69" s="461">
        <v>112766</v>
      </c>
      <c r="D69" s="461">
        <v>6652</v>
      </c>
      <c r="E69" s="462">
        <v>2278</v>
      </c>
      <c r="F69" s="462">
        <v>4217</v>
      </c>
      <c r="G69" s="461">
        <v>157</v>
      </c>
      <c r="H69" s="461">
        <v>106114</v>
      </c>
      <c r="I69" s="461">
        <v>15233</v>
      </c>
      <c r="J69" s="461">
        <v>36223</v>
      </c>
      <c r="K69" s="461">
        <v>54651</v>
      </c>
      <c r="L69" s="463">
        <v>7</v>
      </c>
      <c r="M69" s="445"/>
    </row>
    <row r="70" spans="2:13" ht="15">
      <c r="B70" s="448" t="s">
        <v>279</v>
      </c>
      <c r="C70" s="461">
        <v>127669</v>
      </c>
      <c r="D70" s="461">
        <v>6143</v>
      </c>
      <c r="E70" s="462">
        <v>1834</v>
      </c>
      <c r="F70" s="462">
        <v>4173</v>
      </c>
      <c r="G70" s="461">
        <v>136</v>
      </c>
      <c r="H70" s="461">
        <v>121526</v>
      </c>
      <c r="I70" s="461">
        <v>17448</v>
      </c>
      <c r="J70" s="461">
        <v>41665</v>
      </c>
      <c r="K70" s="461">
        <v>62363</v>
      </c>
      <c r="L70" s="463">
        <v>50</v>
      </c>
      <c r="M70" s="445"/>
    </row>
    <row r="71" spans="2:13" ht="15">
      <c r="B71" s="454" t="s">
        <v>280</v>
      </c>
      <c r="C71" s="461">
        <v>133935</v>
      </c>
      <c r="D71" s="461">
        <v>6592</v>
      </c>
      <c r="E71" s="462">
        <v>1606</v>
      </c>
      <c r="F71" s="462">
        <v>4838</v>
      </c>
      <c r="G71" s="461">
        <v>148</v>
      </c>
      <c r="H71" s="461">
        <v>127343</v>
      </c>
      <c r="I71" s="461">
        <v>19284</v>
      </c>
      <c r="J71" s="461">
        <v>44437</v>
      </c>
      <c r="K71" s="461">
        <v>63514</v>
      </c>
      <c r="L71" s="463">
        <v>108</v>
      </c>
      <c r="M71" s="445"/>
    </row>
    <row r="72" spans="2:13" ht="15">
      <c r="B72" s="467" t="s">
        <v>281</v>
      </c>
      <c r="C72" s="461">
        <v>132864</v>
      </c>
      <c r="D72" s="461">
        <v>5207</v>
      </c>
      <c r="E72" s="462">
        <v>1621</v>
      </c>
      <c r="F72" s="462">
        <v>3252</v>
      </c>
      <c r="G72" s="461">
        <v>334</v>
      </c>
      <c r="H72" s="461">
        <v>127657</v>
      </c>
      <c r="I72" s="461">
        <v>18098</v>
      </c>
      <c r="J72" s="461">
        <v>43625</v>
      </c>
      <c r="K72" s="461">
        <v>65887</v>
      </c>
      <c r="L72" s="463">
        <v>47</v>
      </c>
      <c r="M72" s="445"/>
    </row>
    <row r="73" spans="2:13" ht="15">
      <c r="B73" s="467" t="s">
        <v>282</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287</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288</v>
      </c>
      <c r="C78" s="664"/>
      <c r="D78" s="459"/>
      <c r="E78" s="664"/>
      <c r="F78" s="664"/>
      <c r="H78" s="664"/>
      <c r="I78" s="664"/>
      <c r="J78" s="664"/>
      <c r="K78" s="664"/>
      <c r="L78" s="664"/>
    </row>
    <row r="79" spans="2:13" ht="18">
      <c r="B79" s="664"/>
      <c r="C79" s="664"/>
      <c r="D79" s="664"/>
      <c r="E79" s="664"/>
      <c r="F79" s="439" t="s">
        <v>258</v>
      </c>
      <c r="G79" s="664"/>
      <c r="H79" s="664"/>
      <c r="I79" s="664"/>
      <c r="J79" s="664"/>
      <c r="K79" s="664"/>
      <c r="L79" s="664"/>
    </row>
    <row r="80" spans="2:13" ht="30">
      <c r="B80" s="665" t="s">
        <v>259</v>
      </c>
      <c r="C80" s="667" t="s">
        <v>22</v>
      </c>
      <c r="D80" s="667" t="s">
        <v>260</v>
      </c>
      <c r="E80" s="669" t="s">
        <v>261</v>
      </c>
      <c r="F80" s="670"/>
      <c r="G80" s="671"/>
      <c r="H80" s="672" t="s">
        <v>262</v>
      </c>
      <c r="I80" s="669" t="s">
        <v>263</v>
      </c>
      <c r="J80" s="670"/>
      <c r="K80" s="670"/>
      <c r="L80" s="670"/>
      <c r="M80" s="445"/>
    </row>
    <row r="81" spans="2:13" ht="15">
      <c r="B81" s="666"/>
      <c r="C81" s="668"/>
      <c r="D81" s="668"/>
      <c r="E81" s="675" t="s">
        <v>264</v>
      </c>
      <c r="F81" s="667" t="s">
        <v>265</v>
      </c>
      <c r="G81" s="667" t="s">
        <v>266</v>
      </c>
      <c r="H81" s="673"/>
      <c r="I81" s="675" t="s">
        <v>267</v>
      </c>
      <c r="J81" s="675" t="s">
        <v>24</v>
      </c>
      <c r="K81" s="667" t="s">
        <v>268</v>
      </c>
      <c r="L81" s="674" t="s">
        <v>269</v>
      </c>
      <c r="M81" s="445"/>
    </row>
    <row r="82" spans="2:13" ht="15">
      <c r="B82" s="666"/>
      <c r="C82" s="668"/>
      <c r="D82" s="668"/>
      <c r="E82" s="676"/>
      <c r="F82" s="668"/>
      <c r="G82" s="668"/>
      <c r="H82" s="673"/>
      <c r="I82" s="676"/>
      <c r="J82" s="676"/>
      <c r="K82" s="677"/>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3"/>
      <c r="E85" s="663"/>
      <c r="G85" s="663" t="s">
        <v>270</v>
      </c>
      <c r="H85" s="663"/>
      <c r="I85" s="663"/>
      <c r="J85" s="663"/>
      <c r="K85" s="663"/>
      <c r="L85" s="663"/>
      <c r="M85" s="445"/>
    </row>
    <row r="86" spans="2:13" ht="12.75">
      <c r="B86" s="446"/>
      <c r="C86" s="446"/>
      <c r="D86" s="446"/>
      <c r="E86" s="446"/>
      <c r="F86" s="446"/>
      <c r="G86" s="446"/>
      <c r="H86" s="446"/>
      <c r="I86" s="446"/>
      <c r="J86" s="446"/>
      <c r="K86" s="446"/>
      <c r="L86" s="446"/>
      <c r="M86" s="445"/>
    </row>
    <row r="87" spans="2:13" ht="15">
      <c r="B87" s="448" t="s">
        <v>271</v>
      </c>
      <c r="C87" s="461">
        <v>112561</v>
      </c>
      <c r="D87" s="461">
        <v>7269</v>
      </c>
      <c r="E87" s="462">
        <v>2961</v>
      </c>
      <c r="F87" s="462">
        <v>4094</v>
      </c>
      <c r="G87" s="461">
        <v>214</v>
      </c>
      <c r="H87" s="461">
        <v>105292</v>
      </c>
      <c r="I87" s="461">
        <v>14362</v>
      </c>
      <c r="J87" s="461">
        <v>33796</v>
      </c>
      <c r="K87" s="461">
        <v>57000</v>
      </c>
      <c r="L87" s="463">
        <v>134</v>
      </c>
      <c r="M87" s="445"/>
    </row>
    <row r="88" spans="2:13" ht="15">
      <c r="B88" s="448" t="s">
        <v>272</v>
      </c>
      <c r="C88" s="461">
        <v>109077</v>
      </c>
      <c r="D88" s="461">
        <v>6316</v>
      </c>
      <c r="E88" s="462">
        <v>2645</v>
      </c>
      <c r="F88" s="462">
        <v>3187</v>
      </c>
      <c r="G88" s="461">
        <v>484</v>
      </c>
      <c r="H88" s="461">
        <v>102761</v>
      </c>
      <c r="I88" s="461">
        <v>14691</v>
      </c>
      <c r="J88" s="461">
        <v>32213</v>
      </c>
      <c r="K88" s="461">
        <v>55847</v>
      </c>
      <c r="L88" s="463">
        <v>10</v>
      </c>
      <c r="M88" s="445"/>
    </row>
    <row r="89" spans="2:13" ht="15">
      <c r="B89" s="448" t="s">
        <v>273</v>
      </c>
      <c r="C89" s="461">
        <v>130700</v>
      </c>
      <c r="D89" s="461">
        <v>6991</v>
      </c>
      <c r="E89" s="462">
        <v>3137</v>
      </c>
      <c r="F89" s="462">
        <v>3724</v>
      </c>
      <c r="G89" s="461">
        <v>130</v>
      </c>
      <c r="H89" s="461">
        <v>123709</v>
      </c>
      <c r="I89" s="461">
        <v>18690</v>
      </c>
      <c r="J89" s="461">
        <v>41521</v>
      </c>
      <c r="K89" s="461">
        <v>63498</v>
      </c>
      <c r="L89" s="463">
        <v>0</v>
      </c>
      <c r="M89" s="445"/>
    </row>
    <row r="90" spans="2:13" ht="15">
      <c r="B90" s="448" t="s">
        <v>274</v>
      </c>
      <c r="C90" s="461">
        <v>110848</v>
      </c>
      <c r="D90" s="461">
        <v>7885</v>
      </c>
      <c r="E90" s="462">
        <v>3953</v>
      </c>
      <c r="F90" s="462">
        <v>3801</v>
      </c>
      <c r="G90" s="461">
        <v>131</v>
      </c>
      <c r="H90" s="461">
        <v>102963</v>
      </c>
      <c r="I90" s="461">
        <v>15359</v>
      </c>
      <c r="J90" s="461">
        <v>34533</v>
      </c>
      <c r="K90" s="461">
        <v>53071</v>
      </c>
      <c r="L90" s="463">
        <v>0</v>
      </c>
      <c r="M90" s="445"/>
    </row>
    <row r="91" spans="2:13" ht="15">
      <c r="B91" s="448" t="s">
        <v>275</v>
      </c>
      <c r="C91" s="464">
        <v>112741</v>
      </c>
      <c r="D91" s="464">
        <v>6588</v>
      </c>
      <c r="E91" s="462">
        <v>2591</v>
      </c>
      <c r="F91" s="462">
        <v>3709</v>
      </c>
      <c r="G91" s="461">
        <v>288</v>
      </c>
      <c r="H91" s="464">
        <v>106153</v>
      </c>
      <c r="I91" s="461">
        <v>16207</v>
      </c>
      <c r="J91" s="461">
        <v>35142</v>
      </c>
      <c r="K91" s="461">
        <v>54804</v>
      </c>
      <c r="L91" s="463">
        <v>0</v>
      </c>
      <c r="M91" s="445"/>
    </row>
    <row r="92" spans="2:13" ht="15">
      <c r="B92" s="448" t="s">
        <v>276</v>
      </c>
      <c r="C92" s="461">
        <v>113572</v>
      </c>
      <c r="D92" s="461">
        <v>5596</v>
      </c>
      <c r="E92" s="462">
        <v>2136</v>
      </c>
      <c r="F92" s="462">
        <v>3336</v>
      </c>
      <c r="G92" s="461">
        <v>124</v>
      </c>
      <c r="H92" s="461">
        <v>107976</v>
      </c>
      <c r="I92" s="461">
        <v>19189</v>
      </c>
      <c r="J92" s="461">
        <v>41161</v>
      </c>
      <c r="K92" s="461">
        <v>47626</v>
      </c>
      <c r="L92" s="463">
        <v>0</v>
      </c>
      <c r="M92" s="445"/>
    </row>
    <row r="93" spans="2:13" ht="15">
      <c r="B93" s="448" t="s">
        <v>277</v>
      </c>
      <c r="C93" s="461">
        <v>107320</v>
      </c>
      <c r="D93" s="461">
        <v>6343</v>
      </c>
      <c r="E93" s="462">
        <v>2828</v>
      </c>
      <c r="F93" s="462">
        <v>3175</v>
      </c>
      <c r="G93" s="461">
        <v>340</v>
      </c>
      <c r="H93" s="461">
        <v>100977</v>
      </c>
      <c r="I93" s="465">
        <v>15242</v>
      </c>
      <c r="J93" s="465">
        <v>36412</v>
      </c>
      <c r="K93" s="465">
        <v>49323</v>
      </c>
      <c r="L93" s="466">
        <v>0</v>
      </c>
      <c r="M93" s="445"/>
    </row>
    <row r="94" spans="2:13" ht="15">
      <c r="B94" s="448" t="s">
        <v>278</v>
      </c>
      <c r="C94" s="461">
        <v>107606</v>
      </c>
      <c r="D94" s="461">
        <v>7100</v>
      </c>
      <c r="E94" s="462">
        <v>2545</v>
      </c>
      <c r="F94" s="462">
        <v>4414</v>
      </c>
      <c r="G94" s="461">
        <v>141</v>
      </c>
      <c r="H94" s="461">
        <v>100506</v>
      </c>
      <c r="I94" s="461">
        <v>14346</v>
      </c>
      <c r="J94" s="461">
        <v>38260</v>
      </c>
      <c r="K94" s="461">
        <v>47888</v>
      </c>
      <c r="L94" s="463">
        <v>12</v>
      </c>
      <c r="M94" s="445"/>
    </row>
    <row r="95" spans="2:13" ht="15">
      <c r="B95" s="448" t="s">
        <v>279</v>
      </c>
      <c r="C95" s="461">
        <v>114839</v>
      </c>
      <c r="D95" s="461">
        <v>5922</v>
      </c>
      <c r="E95" s="462">
        <v>1996</v>
      </c>
      <c r="F95" s="462">
        <v>3788</v>
      </c>
      <c r="G95" s="461">
        <v>138</v>
      </c>
      <c r="H95" s="461">
        <v>108917</v>
      </c>
      <c r="I95" s="461">
        <v>15899</v>
      </c>
      <c r="J95" s="461">
        <v>40817</v>
      </c>
      <c r="K95" s="461">
        <v>52201</v>
      </c>
      <c r="L95" s="463">
        <v>0</v>
      </c>
      <c r="M95" s="445"/>
    </row>
    <row r="96" spans="2:13" ht="15">
      <c r="B96" s="467" t="s">
        <v>280</v>
      </c>
      <c r="C96" s="461">
        <v>117095</v>
      </c>
      <c r="D96" s="461">
        <v>5393</v>
      </c>
      <c r="E96" s="462">
        <v>1697</v>
      </c>
      <c r="F96" s="462">
        <v>3512</v>
      </c>
      <c r="G96" s="461">
        <v>184</v>
      </c>
      <c r="H96" s="461">
        <v>111702</v>
      </c>
      <c r="I96" s="461">
        <v>16611</v>
      </c>
      <c r="J96" s="461">
        <v>43924</v>
      </c>
      <c r="K96" s="461">
        <v>51167</v>
      </c>
      <c r="L96" s="463">
        <v>0</v>
      </c>
      <c r="M96" s="445"/>
    </row>
    <row r="97" spans="2:15" ht="15">
      <c r="B97" s="467" t="s">
        <v>281</v>
      </c>
      <c r="C97" s="461">
        <v>110633</v>
      </c>
      <c r="D97" s="461">
        <v>6574</v>
      </c>
      <c r="E97" s="462">
        <v>1632</v>
      </c>
      <c r="F97" s="462">
        <v>4807</v>
      </c>
      <c r="G97" s="461">
        <v>135</v>
      </c>
      <c r="H97" s="461">
        <v>104059</v>
      </c>
      <c r="I97" s="461">
        <v>15314</v>
      </c>
      <c r="J97" s="461">
        <v>40847</v>
      </c>
      <c r="K97" s="461">
        <v>47898</v>
      </c>
      <c r="L97" s="463">
        <v>0</v>
      </c>
      <c r="M97" s="445"/>
    </row>
    <row r="98" spans="2:15" ht="15">
      <c r="B98" s="467" t="s">
        <v>282</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289</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290</v>
      </c>
      <c r="C103" s="664"/>
      <c r="D103" s="459"/>
      <c r="E103" s="664"/>
      <c r="F103" s="664"/>
      <c r="H103" s="664"/>
      <c r="I103" s="664"/>
      <c r="J103" s="664"/>
      <c r="K103" s="664"/>
      <c r="L103" s="664"/>
    </row>
    <row r="104" spans="2:15" ht="18">
      <c r="B104" s="664"/>
      <c r="C104" s="664"/>
      <c r="D104" s="664"/>
      <c r="E104" s="664"/>
      <c r="F104" s="439" t="s">
        <v>258</v>
      </c>
      <c r="G104" s="664"/>
      <c r="H104" s="664"/>
      <c r="I104" s="664"/>
      <c r="J104" s="664"/>
      <c r="K104" s="664"/>
      <c r="L104" s="664"/>
    </row>
    <row r="105" spans="2:15" ht="30">
      <c r="B105" s="665" t="s">
        <v>259</v>
      </c>
      <c r="C105" s="667" t="s">
        <v>22</v>
      </c>
      <c r="D105" s="667" t="s">
        <v>260</v>
      </c>
      <c r="E105" s="669" t="s">
        <v>261</v>
      </c>
      <c r="F105" s="670"/>
      <c r="G105" s="671"/>
      <c r="H105" s="672" t="s">
        <v>262</v>
      </c>
      <c r="I105" s="669" t="s">
        <v>263</v>
      </c>
      <c r="J105" s="670"/>
      <c r="K105" s="670"/>
      <c r="L105" s="670"/>
      <c r="N105" s="1479"/>
      <c r="O105" s="1479"/>
    </row>
    <row r="106" spans="2:15" ht="15">
      <c r="B106" s="666"/>
      <c r="C106" s="668"/>
      <c r="D106" s="668"/>
      <c r="E106" s="675" t="s">
        <v>264</v>
      </c>
      <c r="F106" s="667" t="s">
        <v>265</v>
      </c>
      <c r="G106" s="667" t="s">
        <v>266</v>
      </c>
      <c r="H106" s="673"/>
      <c r="I106" s="675" t="s">
        <v>267</v>
      </c>
      <c r="J106" s="675" t="s">
        <v>24</v>
      </c>
      <c r="K106" s="667" t="s">
        <v>268</v>
      </c>
      <c r="L106" s="674" t="s">
        <v>269</v>
      </c>
    </row>
    <row r="107" spans="2:15" ht="15">
      <c r="B107" s="666"/>
      <c r="C107" s="668"/>
      <c r="D107" s="668"/>
      <c r="E107" s="676"/>
      <c r="F107" s="668"/>
      <c r="G107" s="668"/>
      <c r="H107" s="673"/>
      <c r="I107" s="676"/>
      <c r="J107" s="676"/>
      <c r="K107" s="677"/>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3"/>
      <c r="E110" s="663"/>
      <c r="G110" s="663" t="s">
        <v>270</v>
      </c>
      <c r="H110" s="663"/>
      <c r="I110" s="663"/>
      <c r="J110" s="663"/>
      <c r="K110" s="663"/>
      <c r="L110" s="663"/>
    </row>
    <row r="111" spans="2:15" ht="12.75">
      <c r="B111" s="446"/>
      <c r="C111" s="446"/>
      <c r="D111" s="446"/>
      <c r="E111" s="446"/>
      <c r="F111" s="446"/>
      <c r="G111" s="446"/>
      <c r="H111" s="446"/>
      <c r="I111" s="446"/>
      <c r="J111" s="446"/>
      <c r="K111" s="446"/>
      <c r="L111" s="446"/>
    </row>
    <row r="112" spans="2:15" ht="15">
      <c r="B112" s="448" t="s">
        <v>271</v>
      </c>
      <c r="C112" s="464">
        <v>88074</v>
      </c>
      <c r="D112" s="464">
        <v>4966</v>
      </c>
      <c r="E112" s="476">
        <v>1895</v>
      </c>
      <c r="F112" s="476">
        <v>2936</v>
      </c>
      <c r="G112" s="464">
        <v>135</v>
      </c>
      <c r="H112" s="477">
        <v>83108</v>
      </c>
      <c r="I112" s="464">
        <v>11335</v>
      </c>
      <c r="J112" s="477">
        <v>29439</v>
      </c>
      <c r="K112" s="477">
        <v>42334</v>
      </c>
      <c r="L112" s="478">
        <v>0</v>
      </c>
    </row>
    <row r="113" spans="2:15" ht="15">
      <c r="B113" s="448" t="s">
        <v>272</v>
      </c>
      <c r="C113" s="461">
        <v>84039</v>
      </c>
      <c r="D113" s="461">
        <v>5111</v>
      </c>
      <c r="E113" s="462">
        <v>2084</v>
      </c>
      <c r="F113" s="462">
        <v>2578</v>
      </c>
      <c r="G113" s="461">
        <v>449</v>
      </c>
      <c r="H113" s="461">
        <v>78928</v>
      </c>
      <c r="I113" s="461">
        <v>10671</v>
      </c>
      <c r="J113" s="461">
        <v>26527</v>
      </c>
      <c r="K113" s="461">
        <v>41730</v>
      </c>
      <c r="L113" s="463">
        <v>0</v>
      </c>
    </row>
    <row r="114" spans="2:15" ht="15">
      <c r="B114" s="448" t="s">
        <v>273</v>
      </c>
      <c r="C114" s="461">
        <v>124698</v>
      </c>
      <c r="D114" s="461">
        <v>6555</v>
      </c>
      <c r="E114" s="462">
        <v>2937</v>
      </c>
      <c r="F114" s="462">
        <v>3400</v>
      </c>
      <c r="G114" s="461">
        <v>218</v>
      </c>
      <c r="H114" s="461">
        <v>118143</v>
      </c>
      <c r="I114" s="461">
        <v>18187</v>
      </c>
      <c r="J114" s="461">
        <v>38810</v>
      </c>
      <c r="K114" s="461">
        <v>61146</v>
      </c>
      <c r="L114" s="463">
        <v>0</v>
      </c>
    </row>
    <row r="115" spans="2:15" ht="15">
      <c r="B115" s="448" t="s">
        <v>274</v>
      </c>
      <c r="C115" s="461">
        <v>92694</v>
      </c>
      <c r="D115" s="461">
        <v>5545</v>
      </c>
      <c r="E115" s="462">
        <v>2379</v>
      </c>
      <c r="F115" s="462">
        <v>3006</v>
      </c>
      <c r="G115" s="461">
        <v>160</v>
      </c>
      <c r="H115" s="461">
        <v>87149</v>
      </c>
      <c r="I115" s="461">
        <v>13286</v>
      </c>
      <c r="J115" s="461">
        <v>31469</v>
      </c>
      <c r="K115" s="461">
        <v>42394</v>
      </c>
      <c r="L115" s="463">
        <v>0</v>
      </c>
    </row>
    <row r="116" spans="2:15" ht="15">
      <c r="B116" s="448" t="s">
        <v>275</v>
      </c>
      <c r="C116" s="464">
        <v>118251</v>
      </c>
      <c r="D116" s="464">
        <v>5697</v>
      </c>
      <c r="E116" s="462">
        <v>2230</v>
      </c>
      <c r="F116" s="462">
        <v>3293</v>
      </c>
      <c r="G116" s="461">
        <v>174</v>
      </c>
      <c r="H116" s="464">
        <v>112554</v>
      </c>
      <c r="I116" s="461">
        <v>17224</v>
      </c>
      <c r="J116" s="461">
        <v>37242</v>
      </c>
      <c r="K116" s="461">
        <v>58088</v>
      </c>
      <c r="L116" s="463">
        <v>0</v>
      </c>
    </row>
    <row r="117" spans="2:15" ht="15">
      <c r="B117" s="448" t="s">
        <v>276</v>
      </c>
      <c r="C117" s="461">
        <v>113078</v>
      </c>
      <c r="D117" s="461">
        <v>5174</v>
      </c>
      <c r="E117" s="462">
        <v>1889</v>
      </c>
      <c r="F117" s="462">
        <v>3124</v>
      </c>
      <c r="G117" s="461">
        <v>161</v>
      </c>
      <c r="H117" s="461">
        <v>107904</v>
      </c>
      <c r="I117" s="461">
        <v>14580</v>
      </c>
      <c r="J117" s="461">
        <v>36857</v>
      </c>
      <c r="K117" s="461">
        <v>56460</v>
      </c>
      <c r="L117" s="463">
        <v>7</v>
      </c>
    </row>
    <row r="118" spans="2:15" ht="15">
      <c r="B118" s="448" t="s">
        <v>277</v>
      </c>
      <c r="C118" s="461">
        <v>103279</v>
      </c>
      <c r="D118" s="461">
        <v>4741</v>
      </c>
      <c r="E118" s="462">
        <v>1772</v>
      </c>
      <c r="F118" s="462">
        <v>2797</v>
      </c>
      <c r="G118" s="461">
        <v>172</v>
      </c>
      <c r="H118" s="461">
        <v>98538</v>
      </c>
      <c r="I118" s="465">
        <v>13237</v>
      </c>
      <c r="J118" s="465">
        <v>36277</v>
      </c>
      <c r="K118" s="465">
        <v>49014</v>
      </c>
      <c r="L118" s="466">
        <v>10</v>
      </c>
    </row>
    <row r="119" spans="2:15" ht="15">
      <c r="B119" s="448" t="s">
        <v>278</v>
      </c>
      <c r="C119" s="461">
        <v>99116</v>
      </c>
      <c r="D119" s="461">
        <v>5016</v>
      </c>
      <c r="E119" s="462">
        <v>1843</v>
      </c>
      <c r="F119" s="462">
        <v>2994</v>
      </c>
      <c r="G119" s="461">
        <v>179</v>
      </c>
      <c r="H119" s="461">
        <v>94100</v>
      </c>
      <c r="I119" s="461">
        <v>12819</v>
      </c>
      <c r="J119" s="461">
        <v>36213</v>
      </c>
      <c r="K119" s="461">
        <v>45061</v>
      </c>
      <c r="L119" s="463">
        <v>7</v>
      </c>
    </row>
    <row r="120" spans="2:15" ht="15">
      <c r="B120" s="448" t="s">
        <v>279</v>
      </c>
      <c r="C120" s="461">
        <v>100767</v>
      </c>
      <c r="D120" s="461">
        <v>4554</v>
      </c>
      <c r="E120" s="462">
        <v>1426</v>
      </c>
      <c r="F120" s="462">
        <v>2939</v>
      </c>
      <c r="G120" s="461">
        <v>189</v>
      </c>
      <c r="H120" s="461">
        <v>96213</v>
      </c>
      <c r="I120" s="461">
        <v>13486</v>
      </c>
      <c r="J120" s="461">
        <v>37044</v>
      </c>
      <c r="K120" s="461">
        <v>45683</v>
      </c>
      <c r="L120" s="463">
        <v>0</v>
      </c>
    </row>
    <row r="121" spans="2:15" ht="15">
      <c r="B121" s="467" t="s">
        <v>280</v>
      </c>
      <c r="C121" s="461">
        <v>111953</v>
      </c>
      <c r="D121" s="461">
        <v>4646</v>
      </c>
      <c r="E121" s="462">
        <v>1628</v>
      </c>
      <c r="F121" s="462">
        <v>2825</v>
      </c>
      <c r="G121" s="461">
        <v>193</v>
      </c>
      <c r="H121" s="461">
        <v>107307</v>
      </c>
      <c r="I121" s="461">
        <v>16054</v>
      </c>
      <c r="J121" s="461">
        <v>44030</v>
      </c>
      <c r="K121" s="461">
        <v>47223</v>
      </c>
      <c r="L121" s="463">
        <v>0</v>
      </c>
      <c r="N121" s="1479"/>
      <c r="O121" s="1479"/>
    </row>
    <row r="122" spans="2:15" ht="15">
      <c r="B122" s="467" t="s">
        <v>281</v>
      </c>
      <c r="C122" s="461">
        <v>106928</v>
      </c>
      <c r="D122" s="461">
        <v>5916</v>
      </c>
      <c r="E122" s="462">
        <v>1406</v>
      </c>
      <c r="F122" s="462">
        <v>4331</v>
      </c>
      <c r="G122" s="461">
        <v>179</v>
      </c>
      <c r="H122" s="461">
        <v>101012</v>
      </c>
      <c r="I122" s="461">
        <v>15280</v>
      </c>
      <c r="J122" s="461">
        <v>39118</v>
      </c>
      <c r="K122" s="461">
        <v>46614</v>
      </c>
      <c r="L122" s="463">
        <v>0</v>
      </c>
    </row>
    <row r="123" spans="2:15" ht="15">
      <c r="B123" s="467" t="s">
        <v>282</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291</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292</v>
      </c>
      <c r="C128" s="664"/>
      <c r="D128" s="459"/>
      <c r="E128" s="664"/>
      <c r="F128" s="664"/>
      <c r="H128" s="664"/>
      <c r="I128" s="664"/>
      <c r="J128" s="664"/>
      <c r="K128" s="664"/>
      <c r="L128" s="664"/>
    </row>
    <row r="129" spans="2:12" ht="18">
      <c r="B129" s="664"/>
      <c r="C129" s="664"/>
      <c r="D129" s="664"/>
      <c r="E129" s="664"/>
      <c r="F129" s="439" t="s">
        <v>258</v>
      </c>
      <c r="G129" s="664"/>
      <c r="H129" s="664"/>
      <c r="I129" s="664"/>
      <c r="J129" s="664"/>
      <c r="K129" s="664"/>
      <c r="L129" s="664"/>
    </row>
    <row r="130" spans="2:12" ht="30">
      <c r="B130" s="665" t="s">
        <v>259</v>
      </c>
      <c r="C130" s="667" t="s">
        <v>22</v>
      </c>
      <c r="D130" s="667" t="s">
        <v>260</v>
      </c>
      <c r="E130" s="669" t="s">
        <v>261</v>
      </c>
      <c r="F130" s="670"/>
      <c r="G130" s="671"/>
      <c r="H130" s="672" t="s">
        <v>262</v>
      </c>
      <c r="I130" s="669" t="s">
        <v>263</v>
      </c>
      <c r="J130" s="670"/>
      <c r="K130" s="670"/>
      <c r="L130" s="670"/>
    </row>
    <row r="131" spans="2:12" ht="15">
      <c r="B131" s="666"/>
      <c r="C131" s="668"/>
      <c r="D131" s="668"/>
      <c r="E131" s="675" t="s">
        <v>264</v>
      </c>
      <c r="F131" s="667" t="s">
        <v>265</v>
      </c>
      <c r="G131" s="667" t="s">
        <v>266</v>
      </c>
      <c r="H131" s="673"/>
      <c r="I131" s="675" t="s">
        <v>267</v>
      </c>
      <c r="J131" s="675" t="s">
        <v>24</v>
      </c>
      <c r="K131" s="667" t="s">
        <v>268</v>
      </c>
      <c r="L131" s="674" t="s">
        <v>269</v>
      </c>
    </row>
    <row r="132" spans="2:12" ht="15">
      <c r="B132" s="666"/>
      <c r="C132" s="668"/>
      <c r="D132" s="668"/>
      <c r="E132" s="676"/>
      <c r="F132" s="668"/>
      <c r="G132" s="668"/>
      <c r="H132" s="673"/>
      <c r="I132" s="676"/>
      <c r="J132" s="676"/>
      <c r="K132" s="677"/>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3"/>
      <c r="E135" s="663"/>
      <c r="G135" s="663" t="s">
        <v>270</v>
      </c>
      <c r="H135" s="663"/>
      <c r="I135" s="663"/>
      <c r="J135" s="663"/>
      <c r="K135" s="663"/>
      <c r="L135" s="663"/>
    </row>
    <row r="136" spans="2:12" ht="12.75">
      <c r="B136" s="446"/>
      <c r="C136" s="446"/>
      <c r="D136" s="446"/>
      <c r="E136" s="446"/>
      <c r="F136" s="446"/>
      <c r="G136" s="446"/>
      <c r="H136" s="446"/>
      <c r="I136" s="446"/>
      <c r="J136" s="446"/>
      <c r="K136" s="446"/>
      <c r="L136" s="446"/>
    </row>
    <row r="137" spans="2:12" ht="15">
      <c r="B137" s="448" t="s">
        <v>271</v>
      </c>
      <c r="C137" s="464">
        <v>98825</v>
      </c>
      <c r="D137" s="464">
        <v>5077</v>
      </c>
      <c r="E137" s="476">
        <v>1951</v>
      </c>
      <c r="F137" s="476">
        <v>2934</v>
      </c>
      <c r="G137" s="464">
        <v>192</v>
      </c>
      <c r="H137" s="477">
        <v>93748</v>
      </c>
      <c r="I137" s="464">
        <v>12592</v>
      </c>
      <c r="J137" s="477">
        <v>33704</v>
      </c>
      <c r="K137" s="477">
        <v>47452</v>
      </c>
      <c r="L137" s="478">
        <v>0</v>
      </c>
    </row>
    <row r="138" spans="2:12" ht="15">
      <c r="B138" s="448" t="s">
        <v>272</v>
      </c>
      <c r="C138" s="461">
        <v>96358</v>
      </c>
      <c r="D138" s="461">
        <v>3952</v>
      </c>
      <c r="E138" s="462">
        <v>1338</v>
      </c>
      <c r="F138" s="462">
        <v>2444</v>
      </c>
      <c r="G138" s="461">
        <v>170</v>
      </c>
      <c r="H138" s="461">
        <v>92406</v>
      </c>
      <c r="I138" s="461">
        <v>13204</v>
      </c>
      <c r="J138" s="461">
        <v>30916</v>
      </c>
      <c r="K138" s="461">
        <v>48286</v>
      </c>
      <c r="L138" s="463">
        <v>0</v>
      </c>
    </row>
    <row r="139" spans="2:12" ht="15">
      <c r="B139" s="448" t="s">
        <v>273</v>
      </c>
      <c r="C139" s="461">
        <v>102617</v>
      </c>
      <c r="D139" s="461">
        <v>5781</v>
      </c>
      <c r="E139" s="462">
        <v>2534</v>
      </c>
      <c r="F139" s="462">
        <v>2928</v>
      </c>
      <c r="G139" s="461">
        <v>319</v>
      </c>
      <c r="H139" s="461">
        <v>96836</v>
      </c>
      <c r="I139" s="461">
        <v>14531</v>
      </c>
      <c r="J139" s="461">
        <v>32396</v>
      </c>
      <c r="K139" s="461">
        <v>49909</v>
      </c>
      <c r="L139" s="463">
        <v>0</v>
      </c>
    </row>
    <row r="140" spans="2:12" ht="15">
      <c r="B140" s="448" t="s">
        <v>274</v>
      </c>
      <c r="C140" s="461">
        <v>98159</v>
      </c>
      <c r="D140" s="461">
        <v>4984</v>
      </c>
      <c r="E140" s="462">
        <v>1996</v>
      </c>
      <c r="F140" s="462">
        <v>2917</v>
      </c>
      <c r="G140" s="461">
        <v>71</v>
      </c>
      <c r="H140" s="461">
        <v>93175</v>
      </c>
      <c r="I140" s="461">
        <v>13624</v>
      </c>
      <c r="J140" s="461">
        <v>28719</v>
      </c>
      <c r="K140" s="461">
        <v>50832</v>
      </c>
      <c r="L140" s="463">
        <v>0</v>
      </c>
    </row>
    <row r="141" spans="2:12" ht="15">
      <c r="B141" s="448" t="s">
        <v>275</v>
      </c>
      <c r="C141" s="464">
        <v>105455</v>
      </c>
      <c r="D141" s="464">
        <v>5233</v>
      </c>
      <c r="E141" s="462">
        <v>1970</v>
      </c>
      <c r="F141" s="462">
        <v>3179</v>
      </c>
      <c r="G141" s="461">
        <v>84</v>
      </c>
      <c r="H141" s="464">
        <v>100222</v>
      </c>
      <c r="I141" s="461">
        <v>15215</v>
      </c>
      <c r="J141" s="461">
        <v>30197</v>
      </c>
      <c r="K141" s="461">
        <v>54810</v>
      </c>
      <c r="L141" s="463">
        <v>0</v>
      </c>
    </row>
    <row r="142" spans="2:12" ht="15">
      <c r="B142" s="448" t="s">
        <v>276</v>
      </c>
      <c r="C142" s="461">
        <v>109247</v>
      </c>
      <c r="D142" s="461">
        <v>4601</v>
      </c>
      <c r="E142" s="462">
        <v>1793</v>
      </c>
      <c r="F142" s="462">
        <v>2741</v>
      </c>
      <c r="G142" s="461">
        <v>67</v>
      </c>
      <c r="H142" s="461">
        <v>104646</v>
      </c>
      <c r="I142" s="461">
        <v>14099</v>
      </c>
      <c r="J142" s="461">
        <v>31176</v>
      </c>
      <c r="K142" s="461">
        <v>59253</v>
      </c>
      <c r="L142" s="463">
        <v>118</v>
      </c>
    </row>
    <row r="143" spans="2:12" ht="15">
      <c r="B143" s="448" t="s">
        <v>277</v>
      </c>
      <c r="C143" s="461">
        <v>110620</v>
      </c>
      <c r="D143" s="461">
        <v>4972</v>
      </c>
      <c r="E143" s="462">
        <v>1781</v>
      </c>
      <c r="F143" s="462">
        <v>2775</v>
      </c>
      <c r="G143" s="461">
        <v>416</v>
      </c>
      <c r="H143" s="461">
        <v>105648</v>
      </c>
      <c r="I143" s="465">
        <v>14921</v>
      </c>
      <c r="J143" s="465">
        <v>33005</v>
      </c>
      <c r="K143" s="465">
        <v>57722</v>
      </c>
      <c r="L143" s="466">
        <v>0</v>
      </c>
    </row>
    <row r="144" spans="2:12" ht="15">
      <c r="B144" s="448" t="s">
        <v>278</v>
      </c>
      <c r="C144" s="461">
        <v>96801</v>
      </c>
      <c r="D144" s="461">
        <v>5179</v>
      </c>
      <c r="E144" s="462">
        <v>1821</v>
      </c>
      <c r="F144" s="462">
        <v>3229</v>
      </c>
      <c r="G144" s="461">
        <v>129</v>
      </c>
      <c r="H144" s="461">
        <v>91622</v>
      </c>
      <c r="I144" s="461">
        <v>12796</v>
      </c>
      <c r="J144" s="461">
        <v>30272</v>
      </c>
      <c r="K144" s="461">
        <v>48554</v>
      </c>
      <c r="L144" s="463">
        <v>0</v>
      </c>
    </row>
    <row r="145" spans="2:15" ht="15">
      <c r="B145" s="448" t="s">
        <v>279</v>
      </c>
      <c r="C145" s="461">
        <v>107646</v>
      </c>
      <c r="D145" s="461">
        <v>4825</v>
      </c>
      <c r="E145" s="462">
        <v>1418</v>
      </c>
      <c r="F145" s="462">
        <v>3246</v>
      </c>
      <c r="G145" s="461">
        <v>161</v>
      </c>
      <c r="H145" s="461">
        <v>102821</v>
      </c>
      <c r="I145" s="461">
        <v>14240</v>
      </c>
      <c r="J145" s="461">
        <v>34885</v>
      </c>
      <c r="K145" s="461">
        <v>53696</v>
      </c>
      <c r="L145" s="463">
        <v>0</v>
      </c>
      <c r="N145" s="1479"/>
      <c r="O145" s="1479"/>
    </row>
    <row r="146" spans="2:15" ht="15">
      <c r="B146" s="467" t="s">
        <v>280</v>
      </c>
      <c r="C146" s="461">
        <v>115813</v>
      </c>
      <c r="D146" s="461">
        <v>4899</v>
      </c>
      <c r="E146" s="462">
        <v>1505</v>
      </c>
      <c r="F146" s="462">
        <v>3198</v>
      </c>
      <c r="G146" s="461">
        <v>196</v>
      </c>
      <c r="H146" s="461">
        <v>110914</v>
      </c>
      <c r="I146" s="461">
        <v>16269</v>
      </c>
      <c r="J146" s="461">
        <v>37552</v>
      </c>
      <c r="K146" s="461">
        <v>57093</v>
      </c>
      <c r="L146" s="463">
        <v>0</v>
      </c>
    </row>
    <row r="147" spans="2:15" ht="15">
      <c r="B147" s="467" t="s">
        <v>281</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282</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293</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294</v>
      </c>
      <c r="C153" s="482"/>
      <c r="D153" s="483"/>
      <c r="E153" s="482"/>
      <c r="F153" s="482"/>
      <c r="G153" s="484"/>
      <c r="H153" s="482"/>
      <c r="I153" s="482"/>
      <c r="J153" s="482"/>
      <c r="K153" s="482"/>
      <c r="L153" s="485"/>
    </row>
    <row r="154" spans="2:15" ht="18">
      <c r="B154" s="486"/>
      <c r="C154" s="664"/>
      <c r="D154" s="664"/>
      <c r="E154" s="664"/>
      <c r="F154" s="439" t="s">
        <v>258</v>
      </c>
      <c r="G154" s="664"/>
      <c r="H154" s="664"/>
      <c r="I154" s="664"/>
      <c r="J154" s="664"/>
      <c r="K154" s="664"/>
      <c r="L154" s="487"/>
    </row>
    <row r="155" spans="2:15" ht="30">
      <c r="B155" s="488" t="s">
        <v>259</v>
      </c>
      <c r="C155" s="667" t="s">
        <v>22</v>
      </c>
      <c r="D155" s="667" t="s">
        <v>260</v>
      </c>
      <c r="E155" s="669" t="s">
        <v>261</v>
      </c>
      <c r="F155" s="670"/>
      <c r="G155" s="671"/>
      <c r="H155" s="672" t="s">
        <v>262</v>
      </c>
      <c r="I155" s="669" t="s">
        <v>263</v>
      </c>
      <c r="J155" s="670"/>
      <c r="K155" s="670"/>
      <c r="L155" s="489"/>
    </row>
    <row r="156" spans="2:15" ht="15">
      <c r="B156" s="490"/>
      <c r="C156" s="668"/>
      <c r="D156" s="668"/>
      <c r="E156" s="675" t="s">
        <v>264</v>
      </c>
      <c r="F156" s="667" t="s">
        <v>265</v>
      </c>
      <c r="G156" s="667" t="s">
        <v>266</v>
      </c>
      <c r="H156" s="673"/>
      <c r="I156" s="675" t="s">
        <v>267</v>
      </c>
      <c r="J156" s="675" t="s">
        <v>24</v>
      </c>
      <c r="K156" s="667" t="s">
        <v>268</v>
      </c>
      <c r="L156" s="491" t="s">
        <v>269</v>
      </c>
    </row>
    <row r="157" spans="2:15" ht="15">
      <c r="B157" s="490"/>
      <c r="C157" s="668"/>
      <c r="D157" s="668"/>
      <c r="E157" s="676"/>
      <c r="F157" s="668"/>
      <c r="G157" s="668"/>
      <c r="H157" s="673"/>
      <c r="I157" s="676"/>
      <c r="J157" s="676"/>
      <c r="K157" s="677"/>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3"/>
      <c r="E160" s="663"/>
      <c r="F160" s="498"/>
      <c r="G160" s="663" t="s">
        <v>270</v>
      </c>
      <c r="H160" s="663"/>
      <c r="I160" s="663"/>
      <c r="J160" s="663"/>
      <c r="K160" s="663"/>
      <c r="L160" s="499"/>
    </row>
    <row r="161" spans="2:15" ht="12.75">
      <c r="B161" s="495"/>
      <c r="C161" s="446"/>
      <c r="D161" s="446"/>
      <c r="E161" s="446"/>
      <c r="F161" s="446"/>
      <c r="G161" s="446"/>
      <c r="H161" s="446"/>
      <c r="I161" s="446"/>
      <c r="J161" s="446"/>
      <c r="K161" s="446"/>
      <c r="L161" s="496"/>
    </row>
    <row r="162" spans="2:15" ht="15">
      <c r="B162" s="500" t="s">
        <v>271</v>
      </c>
      <c r="C162" s="501">
        <v>92586</v>
      </c>
      <c r="D162" s="501">
        <v>5488</v>
      </c>
      <c r="E162" s="501">
        <v>2405</v>
      </c>
      <c r="F162" s="501">
        <v>2871</v>
      </c>
      <c r="G162" s="501">
        <v>212</v>
      </c>
      <c r="H162" s="501">
        <v>87098</v>
      </c>
      <c r="I162" s="501">
        <v>12144</v>
      </c>
      <c r="J162" s="501">
        <v>26875</v>
      </c>
      <c r="K162" s="501">
        <v>48079</v>
      </c>
      <c r="L162" s="502">
        <v>0</v>
      </c>
    </row>
    <row r="163" spans="2:15" ht="15">
      <c r="B163" s="500" t="s">
        <v>272</v>
      </c>
      <c r="C163" s="501">
        <v>112255</v>
      </c>
      <c r="D163" s="501">
        <v>5256</v>
      </c>
      <c r="E163" s="501">
        <v>2018</v>
      </c>
      <c r="F163" s="501">
        <v>3025</v>
      </c>
      <c r="G163" s="501">
        <v>213</v>
      </c>
      <c r="H163" s="501">
        <v>106999</v>
      </c>
      <c r="I163" s="501">
        <v>16377</v>
      </c>
      <c r="J163" s="501">
        <v>33664</v>
      </c>
      <c r="K163" s="501">
        <v>56958</v>
      </c>
      <c r="L163" s="502">
        <v>0</v>
      </c>
    </row>
    <row r="164" spans="2:15" ht="15">
      <c r="B164" s="500" t="s">
        <v>273</v>
      </c>
      <c r="C164" s="501">
        <v>127230</v>
      </c>
      <c r="D164" s="503">
        <v>6259</v>
      </c>
      <c r="E164" s="503">
        <v>2525</v>
      </c>
      <c r="F164" s="503">
        <v>3243</v>
      </c>
      <c r="G164" s="504">
        <v>491</v>
      </c>
      <c r="H164" s="501">
        <v>120971</v>
      </c>
      <c r="I164" s="503">
        <v>18611</v>
      </c>
      <c r="J164" s="503">
        <v>39166</v>
      </c>
      <c r="K164" s="503">
        <v>63194</v>
      </c>
      <c r="L164" s="505">
        <v>0</v>
      </c>
    </row>
    <row r="165" spans="2:15" ht="15">
      <c r="B165" s="500" t="s">
        <v>274</v>
      </c>
      <c r="C165" s="501">
        <v>134086</v>
      </c>
      <c r="D165" s="501">
        <v>6936</v>
      </c>
      <c r="E165" s="506">
        <v>3358</v>
      </c>
      <c r="F165" s="506">
        <v>3447</v>
      </c>
      <c r="G165" s="501">
        <v>131</v>
      </c>
      <c r="H165" s="501">
        <v>127150</v>
      </c>
      <c r="I165" s="501">
        <v>19264</v>
      </c>
      <c r="J165" s="501">
        <v>39401</v>
      </c>
      <c r="K165" s="501">
        <v>68485</v>
      </c>
      <c r="L165" s="502">
        <v>0</v>
      </c>
    </row>
    <row r="166" spans="2:15" ht="15">
      <c r="B166" s="500" t="s">
        <v>275</v>
      </c>
      <c r="C166" s="501">
        <v>136192</v>
      </c>
      <c r="D166" s="501">
        <v>6286</v>
      </c>
      <c r="E166" s="506">
        <v>2552</v>
      </c>
      <c r="F166" s="506">
        <v>3525</v>
      </c>
      <c r="G166" s="501">
        <v>209</v>
      </c>
      <c r="H166" s="501">
        <v>129906</v>
      </c>
      <c r="I166" s="501">
        <v>19631</v>
      </c>
      <c r="J166" s="501">
        <v>39130</v>
      </c>
      <c r="K166" s="501">
        <v>71145</v>
      </c>
      <c r="L166" s="502">
        <v>0</v>
      </c>
    </row>
    <row r="167" spans="2:15" ht="15">
      <c r="B167" s="500" t="s">
        <v>276</v>
      </c>
      <c r="C167" s="501">
        <v>125963</v>
      </c>
      <c r="D167" s="501">
        <v>6050</v>
      </c>
      <c r="E167" s="506">
        <v>2216</v>
      </c>
      <c r="F167" s="506">
        <v>3581</v>
      </c>
      <c r="G167" s="501">
        <v>253</v>
      </c>
      <c r="H167" s="501">
        <v>119913</v>
      </c>
      <c r="I167" s="501">
        <v>15850</v>
      </c>
      <c r="J167" s="501">
        <v>38915</v>
      </c>
      <c r="K167" s="501">
        <v>65148</v>
      </c>
      <c r="L167" s="502">
        <v>0</v>
      </c>
    </row>
    <row r="168" spans="2:15" ht="15">
      <c r="B168" s="500" t="s">
        <v>277</v>
      </c>
      <c r="C168" s="501">
        <v>125289</v>
      </c>
      <c r="D168" s="507">
        <v>5534</v>
      </c>
      <c r="E168" s="503">
        <v>1721</v>
      </c>
      <c r="F168" s="504">
        <v>3641</v>
      </c>
      <c r="G168" s="504">
        <v>172</v>
      </c>
      <c r="H168" s="501">
        <v>119755</v>
      </c>
      <c r="I168" s="503">
        <v>17578</v>
      </c>
      <c r="J168" s="503">
        <v>40395</v>
      </c>
      <c r="K168" s="503">
        <v>61782</v>
      </c>
      <c r="L168" s="505">
        <v>0</v>
      </c>
    </row>
    <row r="169" spans="2:15" ht="15">
      <c r="B169" s="500" t="s">
        <v>278</v>
      </c>
      <c r="C169" s="501">
        <v>123259</v>
      </c>
      <c r="D169" s="507">
        <v>5686</v>
      </c>
      <c r="E169" s="503">
        <v>1570</v>
      </c>
      <c r="F169" s="503">
        <v>4024</v>
      </c>
      <c r="G169" s="504">
        <v>92</v>
      </c>
      <c r="H169" s="501">
        <v>117573</v>
      </c>
      <c r="I169" s="503">
        <v>16732</v>
      </c>
      <c r="J169" s="503">
        <v>41497</v>
      </c>
      <c r="K169" s="503">
        <v>59344</v>
      </c>
      <c r="L169" s="505">
        <v>0</v>
      </c>
    </row>
    <row r="170" spans="2:15" ht="15">
      <c r="B170" s="500" t="s">
        <v>279</v>
      </c>
      <c r="C170" s="501">
        <v>137538</v>
      </c>
      <c r="D170" s="501">
        <v>6510</v>
      </c>
      <c r="E170" s="506">
        <v>1703</v>
      </c>
      <c r="F170" s="506">
        <v>4613</v>
      </c>
      <c r="G170" s="501">
        <v>194</v>
      </c>
      <c r="H170" s="501">
        <v>131028</v>
      </c>
      <c r="I170" s="501">
        <v>17460</v>
      </c>
      <c r="J170" s="501">
        <v>48788</v>
      </c>
      <c r="K170" s="501">
        <v>64780</v>
      </c>
      <c r="L170" s="502">
        <v>0</v>
      </c>
    </row>
    <row r="171" spans="2:15" ht="15">
      <c r="B171" s="508" t="s">
        <v>280</v>
      </c>
      <c r="C171" s="501">
        <v>148783</v>
      </c>
      <c r="D171" s="507">
        <v>6253</v>
      </c>
      <c r="E171" s="503">
        <v>1901</v>
      </c>
      <c r="F171" s="503">
        <v>3976</v>
      </c>
      <c r="G171" s="503">
        <v>376</v>
      </c>
      <c r="H171" s="506">
        <v>142530</v>
      </c>
      <c r="I171" s="503">
        <v>20892</v>
      </c>
      <c r="J171" s="503">
        <v>57047</v>
      </c>
      <c r="K171" s="503">
        <v>64591</v>
      </c>
      <c r="L171" s="505">
        <v>0</v>
      </c>
      <c r="N171" s="1479"/>
      <c r="O171" s="1479"/>
    </row>
    <row r="172" spans="2:15" ht="15">
      <c r="B172" s="509" t="s">
        <v>281</v>
      </c>
      <c r="C172" s="501">
        <v>127484</v>
      </c>
      <c r="D172" s="503">
        <v>5470</v>
      </c>
      <c r="E172" s="503">
        <v>1876</v>
      </c>
      <c r="F172" s="503">
        <v>3382</v>
      </c>
      <c r="G172" s="503">
        <v>212</v>
      </c>
      <c r="H172" s="503">
        <v>122014</v>
      </c>
      <c r="I172" s="503">
        <v>17928</v>
      </c>
      <c r="J172" s="503">
        <v>46417</v>
      </c>
      <c r="K172" s="503">
        <v>57669</v>
      </c>
      <c r="L172" s="505">
        <v>0</v>
      </c>
    </row>
    <row r="173" spans="2:15" ht="15">
      <c r="B173" s="509" t="s">
        <v>282</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513" t="s">
        <v>295</v>
      </c>
      <c r="D177" s="1513"/>
      <c r="E177" s="1513"/>
      <c r="F177" s="1513"/>
      <c r="G177" s="1513"/>
      <c r="H177" s="1513"/>
      <c r="I177" s="1513"/>
      <c r="J177" s="1513"/>
      <c r="K177" s="1513"/>
      <c r="L177" s="1514"/>
    </row>
    <row r="178" spans="2:12" ht="12.75">
      <c r="B178" s="495"/>
      <c r="C178" s="514"/>
      <c r="D178" s="514"/>
      <c r="E178" s="514"/>
      <c r="F178" s="514"/>
      <c r="G178" s="514"/>
      <c r="H178" s="514"/>
      <c r="I178" s="514"/>
      <c r="J178" s="514"/>
      <c r="K178" s="514"/>
      <c r="L178" s="515"/>
    </row>
    <row r="179" spans="2:12" ht="12.75">
      <c r="B179" s="516" t="s">
        <v>271</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272</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273</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274</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275</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276</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277</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278</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279</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280</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281</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282</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494" t="s">
        <v>259</v>
      </c>
      <c r="C194" s="1496" t="s">
        <v>22</v>
      </c>
      <c r="D194" s="1496" t="s">
        <v>260</v>
      </c>
      <c r="E194" s="1498" t="s">
        <v>261</v>
      </c>
      <c r="F194" s="1499"/>
      <c r="G194" s="1500"/>
      <c r="H194" s="1501" t="s">
        <v>262</v>
      </c>
      <c r="I194" s="1503" t="s">
        <v>263</v>
      </c>
      <c r="J194" s="1504"/>
      <c r="K194" s="1504"/>
      <c r="L194" s="1505"/>
    </row>
    <row r="195" spans="2:12" ht="12.75" customHeight="1">
      <c r="B195" s="1495"/>
      <c r="C195" s="1497"/>
      <c r="D195" s="1497"/>
      <c r="E195" s="1506" t="s">
        <v>264</v>
      </c>
      <c r="F195" s="1496" t="s">
        <v>265</v>
      </c>
      <c r="G195" s="1496" t="s">
        <v>266</v>
      </c>
      <c r="H195" s="1502"/>
      <c r="I195" s="1506" t="s">
        <v>267</v>
      </c>
      <c r="J195" s="1506" t="s">
        <v>24</v>
      </c>
      <c r="K195" s="1496" t="s">
        <v>268</v>
      </c>
      <c r="L195" s="1511" t="s">
        <v>269</v>
      </c>
    </row>
    <row r="196" spans="2:12" ht="12.75" customHeight="1">
      <c r="B196" s="1495"/>
      <c r="C196" s="1497"/>
      <c r="D196" s="1497"/>
      <c r="E196" s="1507"/>
      <c r="F196" s="1497"/>
      <c r="G196" s="1497"/>
      <c r="H196" s="1502"/>
      <c r="I196" s="1509"/>
      <c r="J196" s="1509"/>
      <c r="K196" s="1510"/>
      <c r="L196" s="1512"/>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513" t="s">
        <v>296</v>
      </c>
      <c r="D199" s="1513"/>
      <c r="E199" s="1513"/>
      <c r="F199" s="1513"/>
      <c r="G199" s="1513"/>
      <c r="H199" s="1513"/>
      <c r="I199" s="1513"/>
      <c r="J199" s="1513"/>
      <c r="K199" s="1513"/>
      <c r="L199" s="1514"/>
    </row>
    <row r="200" spans="2:12" ht="12.75">
      <c r="B200" s="497"/>
      <c r="C200" s="524"/>
      <c r="D200" s="524"/>
      <c r="E200" s="524"/>
      <c r="F200" s="524"/>
      <c r="G200" s="524"/>
      <c r="H200" s="524"/>
      <c r="I200" s="524"/>
      <c r="J200" s="524"/>
      <c r="K200" s="524"/>
      <c r="L200" s="525"/>
    </row>
    <row r="201" spans="2:12" ht="12.75">
      <c r="B201" s="516" t="s">
        <v>271</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272</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273</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274</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275</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276</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277</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278</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279</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280</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281</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282</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297</v>
      </c>
      <c r="G217" s="535"/>
      <c r="H217" s="535"/>
      <c r="I217" s="535"/>
      <c r="J217" s="535"/>
      <c r="K217" s="535"/>
      <c r="L217" s="537"/>
    </row>
    <row r="218" spans="2:12" ht="15.75">
      <c r="B218" s="538" t="s">
        <v>271</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272</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273</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274</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275</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276</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277</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278</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279</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280</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281</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282</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298</v>
      </c>
      <c r="C232" s="664"/>
      <c r="D232" s="459"/>
      <c r="E232" s="664"/>
      <c r="F232" s="664"/>
      <c r="H232" s="664"/>
      <c r="I232" s="664"/>
      <c r="J232" s="664"/>
      <c r="K232" s="664"/>
      <c r="L232" s="664"/>
    </row>
    <row r="233" spans="2:12" ht="18">
      <c r="B233" s="664"/>
      <c r="C233" s="664"/>
      <c r="D233" s="664"/>
      <c r="E233" s="664"/>
      <c r="F233" s="439" t="s">
        <v>258</v>
      </c>
      <c r="G233" s="664"/>
      <c r="H233" s="664"/>
      <c r="I233" s="664"/>
      <c r="J233" s="664"/>
      <c r="K233" s="664"/>
      <c r="L233" s="664"/>
    </row>
    <row r="234" spans="2:12" ht="12.75">
      <c r="B234" s="1517" t="s">
        <v>259</v>
      </c>
      <c r="C234" s="1496" t="s">
        <v>22</v>
      </c>
      <c r="D234" s="1496" t="s">
        <v>260</v>
      </c>
      <c r="E234" s="1498" t="s">
        <v>261</v>
      </c>
      <c r="F234" s="1499"/>
      <c r="G234" s="1500"/>
      <c r="H234" s="1501" t="s">
        <v>262</v>
      </c>
      <c r="I234" s="1498" t="s">
        <v>263</v>
      </c>
      <c r="J234" s="1499"/>
      <c r="K234" s="1499"/>
      <c r="L234" s="1499"/>
    </row>
    <row r="235" spans="2:12">
      <c r="B235" s="1518"/>
      <c r="C235" s="1497"/>
      <c r="D235" s="1497"/>
      <c r="E235" s="1506" t="s">
        <v>264</v>
      </c>
      <c r="F235" s="1496" t="s">
        <v>265</v>
      </c>
      <c r="G235" s="1496" t="s">
        <v>266</v>
      </c>
      <c r="H235" s="1502"/>
      <c r="I235" s="1506" t="s">
        <v>267</v>
      </c>
      <c r="J235" s="1506" t="s">
        <v>24</v>
      </c>
      <c r="K235" s="1496" t="s">
        <v>268</v>
      </c>
      <c r="L235" s="1503" t="s">
        <v>269</v>
      </c>
    </row>
    <row r="236" spans="2:12">
      <c r="B236" s="1518"/>
      <c r="C236" s="1497"/>
      <c r="D236" s="1497"/>
      <c r="E236" s="1507"/>
      <c r="F236" s="1497"/>
      <c r="G236" s="1497"/>
      <c r="H236" s="1502"/>
      <c r="I236" s="1507"/>
      <c r="J236" s="1507"/>
      <c r="K236" s="1497"/>
      <c r="L236" s="1515"/>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516" t="s">
        <v>270</v>
      </c>
      <c r="D239" s="1516"/>
      <c r="E239" s="1516"/>
      <c r="F239" s="1516"/>
      <c r="G239" s="1516"/>
      <c r="H239" s="1516"/>
      <c r="I239" s="1516"/>
      <c r="J239" s="1516"/>
      <c r="K239" s="1516"/>
      <c r="L239" s="1516"/>
    </row>
    <row r="240" spans="2:12" ht="12.75">
      <c r="B240" s="446"/>
      <c r="C240" s="446"/>
      <c r="D240" s="446"/>
      <c r="E240" s="446"/>
      <c r="F240" s="446"/>
      <c r="G240" s="446"/>
      <c r="H240" s="446"/>
      <c r="I240" s="446"/>
      <c r="J240" s="446"/>
      <c r="K240" s="446"/>
      <c r="L240" s="446"/>
    </row>
    <row r="241" spans="2:12" ht="15">
      <c r="B241" s="448" t="s">
        <v>271</v>
      </c>
      <c r="C241" s="501">
        <v>126933</v>
      </c>
      <c r="D241" s="501">
        <v>5327</v>
      </c>
      <c r="E241" s="501">
        <v>1825</v>
      </c>
      <c r="F241" s="501">
        <v>3369</v>
      </c>
      <c r="G241" s="501">
        <v>133</v>
      </c>
      <c r="H241" s="501">
        <v>121606</v>
      </c>
      <c r="I241" s="501">
        <v>17515</v>
      </c>
      <c r="J241" s="501">
        <v>44223</v>
      </c>
      <c r="K241" s="501">
        <v>59868</v>
      </c>
      <c r="L241" s="501">
        <v>0</v>
      </c>
    </row>
    <row r="242" spans="2:12" ht="15">
      <c r="B242" s="448" t="s">
        <v>272</v>
      </c>
      <c r="C242" s="501">
        <v>121694</v>
      </c>
      <c r="D242" s="501">
        <v>4973</v>
      </c>
      <c r="E242" s="501">
        <v>1590</v>
      </c>
      <c r="F242" s="501">
        <v>2886</v>
      </c>
      <c r="G242" s="501">
        <v>497</v>
      </c>
      <c r="H242" s="501">
        <v>116721</v>
      </c>
      <c r="I242" s="501">
        <v>16945</v>
      </c>
      <c r="J242" s="501">
        <v>38635</v>
      </c>
      <c r="K242" s="501">
        <v>61141</v>
      </c>
      <c r="L242" s="501">
        <v>0</v>
      </c>
    </row>
    <row r="243" spans="2:12" ht="15">
      <c r="B243" s="448" t="s">
        <v>273</v>
      </c>
      <c r="C243" s="501">
        <v>152951</v>
      </c>
      <c r="D243" s="503">
        <v>6916</v>
      </c>
      <c r="E243" s="503">
        <v>2373</v>
      </c>
      <c r="F243" s="503">
        <v>4370</v>
      </c>
      <c r="G243" s="504">
        <v>173</v>
      </c>
      <c r="H243" s="501">
        <v>146035</v>
      </c>
      <c r="I243" s="503">
        <v>22371</v>
      </c>
      <c r="J243" s="503">
        <v>45126</v>
      </c>
      <c r="K243" s="503">
        <v>78538</v>
      </c>
      <c r="L243" s="503">
        <v>0</v>
      </c>
    </row>
    <row r="244" spans="2:12" ht="15">
      <c r="B244" s="448" t="s">
        <v>274</v>
      </c>
      <c r="C244" s="501">
        <v>129248</v>
      </c>
      <c r="D244" s="501">
        <v>7236</v>
      </c>
      <c r="E244" s="506">
        <v>1620</v>
      </c>
      <c r="F244" s="506">
        <v>5403</v>
      </c>
      <c r="G244" s="501">
        <v>213</v>
      </c>
      <c r="H244" s="501">
        <v>122012</v>
      </c>
      <c r="I244" s="501">
        <v>18716</v>
      </c>
      <c r="J244" s="501">
        <v>37788</v>
      </c>
      <c r="K244" s="501">
        <v>65508</v>
      </c>
      <c r="L244" s="547">
        <v>0</v>
      </c>
    </row>
    <row r="245" spans="2:12" ht="15">
      <c r="B245" s="448" t="s">
        <v>275</v>
      </c>
      <c r="C245" s="501">
        <v>131824</v>
      </c>
      <c r="D245" s="501">
        <v>5570</v>
      </c>
      <c r="E245" s="506">
        <v>1935</v>
      </c>
      <c r="F245" s="506">
        <v>3142</v>
      </c>
      <c r="G245" s="501">
        <v>493</v>
      </c>
      <c r="H245" s="501">
        <v>126254</v>
      </c>
      <c r="I245" s="501">
        <v>18015</v>
      </c>
      <c r="J245" s="501">
        <v>35381</v>
      </c>
      <c r="K245" s="501">
        <v>72858</v>
      </c>
      <c r="L245" s="547">
        <v>0</v>
      </c>
    </row>
    <row r="246" spans="2:12" ht="15">
      <c r="B246" s="448" t="s">
        <v>276</v>
      </c>
      <c r="C246" s="501">
        <v>132799</v>
      </c>
      <c r="D246" s="501">
        <v>5321</v>
      </c>
      <c r="E246" s="506">
        <v>1610</v>
      </c>
      <c r="F246" s="506">
        <v>3221</v>
      </c>
      <c r="G246" s="501">
        <v>490</v>
      </c>
      <c r="H246" s="501">
        <v>127478</v>
      </c>
      <c r="I246" s="501">
        <v>18114</v>
      </c>
      <c r="J246" s="501">
        <v>34761</v>
      </c>
      <c r="K246" s="501">
        <v>74603</v>
      </c>
      <c r="L246" s="547">
        <v>0</v>
      </c>
    </row>
    <row r="247" spans="2:12" ht="15">
      <c r="B247" s="448" t="s">
        <v>277</v>
      </c>
      <c r="C247" s="501">
        <v>154186</v>
      </c>
      <c r="D247" s="548">
        <v>5336</v>
      </c>
      <c r="E247" s="503">
        <v>2038</v>
      </c>
      <c r="F247" s="504">
        <v>2807</v>
      </c>
      <c r="G247" s="504">
        <v>491</v>
      </c>
      <c r="H247" s="501">
        <v>148850</v>
      </c>
      <c r="I247" s="503">
        <v>25534</v>
      </c>
      <c r="J247" s="503">
        <v>52421</v>
      </c>
      <c r="K247" s="503">
        <v>70895</v>
      </c>
      <c r="L247" s="503">
        <v>0</v>
      </c>
    </row>
    <row r="248" spans="2:12" ht="15">
      <c r="B248" s="448" t="s">
        <v>278</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279</v>
      </c>
      <c r="C249" s="501">
        <v>153621</v>
      </c>
      <c r="D249" s="501">
        <v>6294</v>
      </c>
      <c r="E249" s="506">
        <v>1978</v>
      </c>
      <c r="F249" s="506">
        <v>4114</v>
      </c>
      <c r="G249" s="501">
        <v>202</v>
      </c>
      <c r="H249" s="501">
        <v>147327</v>
      </c>
      <c r="I249" s="501">
        <v>23535</v>
      </c>
      <c r="J249" s="501">
        <v>51385</v>
      </c>
      <c r="K249" s="501">
        <v>72407</v>
      </c>
      <c r="L249" s="547">
        <v>0</v>
      </c>
    </row>
    <row r="250" spans="2:12" ht="15">
      <c r="B250" s="467" t="s">
        <v>280</v>
      </c>
      <c r="C250" s="501">
        <v>158749</v>
      </c>
      <c r="D250" s="548">
        <v>6577</v>
      </c>
      <c r="E250" s="503">
        <v>2221</v>
      </c>
      <c r="F250" s="503">
        <v>4079</v>
      </c>
      <c r="G250" s="503">
        <v>277</v>
      </c>
      <c r="H250" s="506">
        <v>152172</v>
      </c>
      <c r="I250" s="503">
        <v>24574</v>
      </c>
      <c r="J250" s="503">
        <v>55554</v>
      </c>
      <c r="K250" s="503">
        <v>72044</v>
      </c>
      <c r="L250" s="503">
        <v>0</v>
      </c>
    </row>
    <row r="251" spans="2:12" ht="15">
      <c r="B251" s="467" t="s">
        <v>281</v>
      </c>
      <c r="C251" s="501">
        <v>143446</v>
      </c>
      <c r="D251" s="503">
        <v>5394</v>
      </c>
      <c r="E251" s="503">
        <v>1814</v>
      </c>
      <c r="F251" s="503">
        <v>3214</v>
      </c>
      <c r="G251" s="503">
        <v>366</v>
      </c>
      <c r="H251" s="503">
        <v>138052</v>
      </c>
      <c r="I251" s="503">
        <v>22526</v>
      </c>
      <c r="J251" s="503">
        <v>49307</v>
      </c>
      <c r="K251" s="503">
        <v>66219</v>
      </c>
      <c r="L251" s="503">
        <v>0</v>
      </c>
    </row>
    <row r="252" spans="2:12" ht="15">
      <c r="B252" s="467" t="s">
        <v>282</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513" t="s">
        <v>295</v>
      </c>
      <c r="D256" s="1513"/>
      <c r="E256" s="1513"/>
      <c r="F256" s="1513"/>
      <c r="G256" s="1513"/>
      <c r="H256" s="1513"/>
      <c r="I256" s="1513"/>
      <c r="J256" s="1513"/>
      <c r="K256" s="1513"/>
      <c r="L256" s="1513"/>
    </row>
    <row r="257" spans="2:12" ht="12.75">
      <c r="B257" s="446"/>
      <c r="C257" s="514"/>
      <c r="D257" s="514"/>
      <c r="E257" s="514"/>
      <c r="F257" s="514"/>
      <c r="G257" s="514"/>
      <c r="H257" s="514"/>
      <c r="I257" s="514"/>
      <c r="J257" s="514"/>
      <c r="K257" s="514"/>
      <c r="L257" s="514"/>
    </row>
    <row r="258" spans="2:12" ht="12.75">
      <c r="B258" s="552" t="s">
        <v>271</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272</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273</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274</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275</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276</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277</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278</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279</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280</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281</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282</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519" t="s">
        <v>259</v>
      </c>
      <c r="C273" s="1496" t="s">
        <v>22</v>
      </c>
      <c r="D273" s="1496" t="s">
        <v>260</v>
      </c>
      <c r="E273" s="1498" t="s">
        <v>261</v>
      </c>
      <c r="F273" s="1499"/>
      <c r="G273" s="1500"/>
      <c r="H273" s="1501" t="s">
        <v>262</v>
      </c>
      <c r="I273" s="1503" t="s">
        <v>263</v>
      </c>
      <c r="J273" s="1504"/>
      <c r="K273" s="1504"/>
      <c r="L273" s="1504"/>
    </row>
    <row r="274" spans="2:12" ht="11.25" customHeight="1">
      <c r="B274" s="1520"/>
      <c r="C274" s="1497"/>
      <c r="D274" s="1497"/>
      <c r="E274" s="1506" t="s">
        <v>264</v>
      </c>
      <c r="F274" s="1496" t="s">
        <v>265</v>
      </c>
      <c r="G274" s="1496" t="s">
        <v>266</v>
      </c>
      <c r="H274" s="1502"/>
      <c r="I274" s="1506" t="s">
        <v>267</v>
      </c>
      <c r="J274" s="1506" t="s">
        <v>24</v>
      </c>
      <c r="K274" s="1496" t="s">
        <v>268</v>
      </c>
      <c r="L274" s="1503" t="s">
        <v>269</v>
      </c>
    </row>
    <row r="275" spans="2:12" ht="11.25" customHeight="1">
      <c r="B275" s="1520"/>
      <c r="C275" s="1497"/>
      <c r="D275" s="1497"/>
      <c r="E275" s="1507"/>
      <c r="F275" s="1497"/>
      <c r="G275" s="1497"/>
      <c r="H275" s="1502"/>
      <c r="I275" s="1509"/>
      <c r="J275" s="1509"/>
      <c r="K275" s="1510"/>
      <c r="L275" s="1515"/>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513" t="s">
        <v>296</v>
      </c>
      <c r="D278" s="1513"/>
      <c r="E278" s="1513"/>
      <c r="F278" s="1513"/>
      <c r="G278" s="1513"/>
      <c r="H278" s="1513"/>
      <c r="I278" s="1513"/>
      <c r="J278" s="1513"/>
      <c r="K278" s="1513"/>
      <c r="L278" s="1513"/>
    </row>
    <row r="279" spans="2:12" ht="12.75">
      <c r="B279" s="110"/>
      <c r="C279" s="524"/>
      <c r="D279" s="524"/>
      <c r="E279" s="524"/>
      <c r="F279" s="524"/>
      <c r="G279" s="524"/>
      <c r="H279" s="524"/>
      <c r="I279" s="524"/>
      <c r="J279" s="524"/>
      <c r="K279" s="524"/>
      <c r="L279" s="524"/>
    </row>
    <row r="280" spans="2:12" ht="12.75">
      <c r="B280" s="552" t="s">
        <v>271</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272</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273</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274</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275</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276</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277</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278</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279</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280</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281</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282</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297</v>
      </c>
      <c r="G296" s="558"/>
      <c r="H296" s="558"/>
      <c r="I296" s="558"/>
      <c r="J296" s="558"/>
      <c r="K296" s="558"/>
      <c r="L296" s="558"/>
    </row>
    <row r="297" spans="2:12" ht="15.75">
      <c r="B297" s="538" t="s">
        <v>271</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272</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273</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274</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275</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276</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277</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278</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279</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280</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281</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282</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299</v>
      </c>
      <c r="C311" s="664"/>
      <c r="D311" s="459"/>
      <c r="E311" s="664"/>
      <c r="F311" s="664"/>
      <c r="H311" s="664"/>
      <c r="I311" s="664"/>
      <c r="J311" s="664"/>
      <c r="K311" s="664"/>
      <c r="L311" s="664"/>
    </row>
    <row r="312" spans="2:12" ht="18">
      <c r="B312" s="664"/>
      <c r="C312" s="664"/>
      <c r="D312" s="664"/>
      <c r="E312" s="664"/>
      <c r="F312" s="439" t="s">
        <v>258</v>
      </c>
      <c r="G312" s="664"/>
      <c r="H312" s="664"/>
      <c r="I312" s="664"/>
      <c r="J312" s="664"/>
      <c r="K312" s="664"/>
      <c r="L312" s="664"/>
    </row>
    <row r="313" spans="2:12" ht="12.75" customHeight="1">
      <c r="B313" s="1506" t="s">
        <v>259</v>
      </c>
      <c r="C313" s="1496" t="s">
        <v>22</v>
      </c>
      <c r="D313" s="1496" t="s">
        <v>260</v>
      </c>
      <c r="E313" s="1498" t="s">
        <v>261</v>
      </c>
      <c r="F313" s="1499"/>
      <c r="G313" s="1500"/>
      <c r="H313" s="1496" t="s">
        <v>262</v>
      </c>
      <c r="I313" s="1498" t="s">
        <v>263</v>
      </c>
      <c r="J313" s="1499"/>
      <c r="K313" s="1499"/>
      <c r="L313" s="1500"/>
    </row>
    <row r="314" spans="2:12" ht="11.25" customHeight="1">
      <c r="B314" s="1507"/>
      <c r="C314" s="1497"/>
      <c r="D314" s="1497"/>
      <c r="E314" s="1523" t="s">
        <v>300</v>
      </c>
      <c r="F314" s="1526" t="s">
        <v>301</v>
      </c>
      <c r="G314" s="1526" t="s">
        <v>302</v>
      </c>
      <c r="H314" s="1497"/>
      <c r="I314" s="1506" t="s">
        <v>267</v>
      </c>
      <c r="J314" s="1506" t="s">
        <v>24</v>
      </c>
      <c r="K314" s="1496" t="s">
        <v>268</v>
      </c>
      <c r="L314" s="1506" t="s">
        <v>269</v>
      </c>
    </row>
    <row r="315" spans="2:12" ht="11.25" customHeight="1">
      <c r="B315" s="1509"/>
      <c r="C315" s="1510"/>
      <c r="D315" s="1510"/>
      <c r="E315" s="1525"/>
      <c r="F315" s="1527"/>
      <c r="G315" s="1527"/>
      <c r="H315" s="1510"/>
      <c r="I315" s="1509"/>
      <c r="J315" s="1509"/>
      <c r="K315" s="1510"/>
      <c r="L315" s="1509"/>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6"/>
      <c r="C317" s="446"/>
      <c r="D317" s="446"/>
      <c r="E317" s="446"/>
      <c r="F317" s="446"/>
      <c r="G317" s="446"/>
      <c r="H317" s="446"/>
      <c r="I317" s="446"/>
      <c r="J317" s="446"/>
      <c r="K317" s="446"/>
      <c r="L317" s="711"/>
    </row>
    <row r="318" spans="2:12" ht="14.25">
      <c r="B318" s="717"/>
      <c r="C318" s="1516" t="s">
        <v>270</v>
      </c>
      <c r="D318" s="1516"/>
      <c r="E318" s="1516"/>
      <c r="F318" s="1516"/>
      <c r="G318" s="1516"/>
      <c r="H318" s="1516"/>
      <c r="I318" s="1516"/>
      <c r="J318" s="1516"/>
      <c r="K318" s="1516"/>
      <c r="L318" s="1529"/>
    </row>
    <row r="319" spans="2:12" ht="12.75">
      <c r="B319" s="716"/>
      <c r="C319" s="446"/>
      <c r="D319" s="446"/>
      <c r="E319" s="446"/>
      <c r="F319" s="446"/>
      <c r="G319" s="446"/>
      <c r="H319" s="446"/>
      <c r="I319" s="446"/>
      <c r="J319" s="446"/>
      <c r="K319" s="446"/>
      <c r="L319" s="711"/>
    </row>
    <row r="320" spans="2:12" ht="15">
      <c r="B320" s="718" t="s">
        <v>271</v>
      </c>
      <c r="C320" s="501">
        <v>138506</v>
      </c>
      <c r="D320" s="501">
        <v>6142</v>
      </c>
      <c r="E320" s="501">
        <v>1993</v>
      </c>
      <c r="F320" s="501">
        <v>3884</v>
      </c>
      <c r="G320" s="501">
        <v>265</v>
      </c>
      <c r="H320" s="501">
        <v>132364</v>
      </c>
      <c r="I320" s="501">
        <v>20220</v>
      </c>
      <c r="J320" s="501">
        <v>44455</v>
      </c>
      <c r="K320" s="501">
        <v>67689</v>
      </c>
      <c r="L320" s="501">
        <v>0</v>
      </c>
    </row>
    <row r="321" spans="2:12" ht="15">
      <c r="B321" s="718" t="s">
        <v>272</v>
      </c>
      <c r="C321" s="501">
        <v>138531</v>
      </c>
      <c r="D321" s="501">
        <v>6123</v>
      </c>
      <c r="E321" s="501">
        <v>2793</v>
      </c>
      <c r="F321" s="501">
        <v>2854</v>
      </c>
      <c r="G321" s="501">
        <v>476</v>
      </c>
      <c r="H321" s="501">
        <v>132408</v>
      </c>
      <c r="I321" s="501">
        <v>21889</v>
      </c>
      <c r="J321" s="501">
        <v>43116</v>
      </c>
      <c r="K321" s="501">
        <v>67403</v>
      </c>
      <c r="L321" s="501">
        <v>0</v>
      </c>
    </row>
    <row r="322" spans="2:12" ht="15">
      <c r="B322" s="718" t="s">
        <v>273</v>
      </c>
      <c r="C322" s="501">
        <v>156870</v>
      </c>
      <c r="D322" s="503">
        <v>6984</v>
      </c>
      <c r="E322" s="503">
        <v>3421</v>
      </c>
      <c r="F322" s="503">
        <v>3049</v>
      </c>
      <c r="G322" s="504">
        <v>514</v>
      </c>
      <c r="H322" s="501">
        <v>149886</v>
      </c>
      <c r="I322" s="503">
        <v>23196</v>
      </c>
      <c r="J322" s="503">
        <v>47568</v>
      </c>
      <c r="K322" s="503">
        <v>79122</v>
      </c>
      <c r="L322" s="504">
        <v>0</v>
      </c>
    </row>
    <row r="323" spans="2:12" ht="15">
      <c r="B323" s="718" t="s">
        <v>274</v>
      </c>
      <c r="C323" s="501">
        <v>154419</v>
      </c>
      <c r="D323" s="501">
        <v>6537</v>
      </c>
      <c r="E323" s="506">
        <v>3569</v>
      </c>
      <c r="F323" s="506">
        <v>2677</v>
      </c>
      <c r="G323" s="501">
        <v>291</v>
      </c>
      <c r="H323" s="501">
        <v>147882</v>
      </c>
      <c r="I323" s="501">
        <v>23310</v>
      </c>
      <c r="J323" s="501">
        <v>49649</v>
      </c>
      <c r="K323" s="501">
        <v>74923</v>
      </c>
      <c r="L323" s="501">
        <v>0</v>
      </c>
    </row>
    <row r="324" spans="2:12" ht="15">
      <c r="B324" s="718" t="s">
        <v>275</v>
      </c>
      <c r="C324" s="501">
        <v>139590</v>
      </c>
      <c r="D324" s="712">
        <v>4908</v>
      </c>
      <c r="E324" s="560">
        <v>2031</v>
      </c>
      <c r="F324" s="561">
        <v>2587</v>
      </c>
      <c r="G324" s="561">
        <v>290</v>
      </c>
      <c r="H324" s="712">
        <v>134682</v>
      </c>
      <c r="I324" s="560">
        <v>20098</v>
      </c>
      <c r="J324" s="560">
        <v>41501</v>
      </c>
      <c r="K324" s="561">
        <v>73083</v>
      </c>
      <c r="L324" s="501">
        <v>0</v>
      </c>
    </row>
    <row r="325" spans="2:12" ht="15">
      <c r="B325" s="718" t="s">
        <v>276</v>
      </c>
      <c r="C325" s="501">
        <v>156867</v>
      </c>
      <c r="D325" s="501">
        <v>5722</v>
      </c>
      <c r="E325" s="506">
        <v>2602</v>
      </c>
      <c r="F325" s="506">
        <v>2916</v>
      </c>
      <c r="G325" s="501">
        <v>204</v>
      </c>
      <c r="H325" s="501">
        <v>151145</v>
      </c>
      <c r="I325" s="501">
        <v>25134</v>
      </c>
      <c r="J325" s="501">
        <v>47518</v>
      </c>
      <c r="K325" s="501">
        <v>78493</v>
      </c>
      <c r="L325" s="501">
        <v>0</v>
      </c>
    </row>
    <row r="326" spans="2:12" ht="15">
      <c r="B326" s="718" t="s">
        <v>277</v>
      </c>
      <c r="C326" s="501">
        <v>136558</v>
      </c>
      <c r="D326" s="507">
        <v>4722</v>
      </c>
      <c r="E326" s="503">
        <v>2146</v>
      </c>
      <c r="F326" s="504">
        <v>2356</v>
      </c>
      <c r="G326" s="504">
        <v>220</v>
      </c>
      <c r="H326" s="501">
        <v>131836</v>
      </c>
      <c r="I326" s="503">
        <v>22431</v>
      </c>
      <c r="J326" s="503">
        <v>50040</v>
      </c>
      <c r="K326" s="503">
        <v>59365</v>
      </c>
      <c r="L326" s="504">
        <v>0</v>
      </c>
    </row>
    <row r="327" spans="2:12" ht="15">
      <c r="B327" s="718" t="s">
        <v>278</v>
      </c>
      <c r="C327" s="501">
        <v>149720</v>
      </c>
      <c r="D327" s="507">
        <v>5458</v>
      </c>
      <c r="E327" s="503">
        <v>2439</v>
      </c>
      <c r="F327" s="503">
        <v>2869</v>
      </c>
      <c r="G327" s="504">
        <v>150</v>
      </c>
      <c r="H327" s="501">
        <v>144262</v>
      </c>
      <c r="I327" s="503">
        <v>23092</v>
      </c>
      <c r="J327" s="503">
        <v>51892</v>
      </c>
      <c r="K327" s="503">
        <v>69278</v>
      </c>
      <c r="L327" s="504">
        <v>0</v>
      </c>
    </row>
    <row r="328" spans="2:12" ht="15">
      <c r="B328" s="718" t="s">
        <v>279</v>
      </c>
      <c r="C328" s="501">
        <v>153399</v>
      </c>
      <c r="D328" s="501">
        <v>6080</v>
      </c>
      <c r="E328" s="506">
        <v>2594</v>
      </c>
      <c r="F328" s="506">
        <v>3091</v>
      </c>
      <c r="G328" s="501">
        <v>395</v>
      </c>
      <c r="H328" s="501">
        <v>147319</v>
      </c>
      <c r="I328" s="501">
        <v>23819</v>
      </c>
      <c r="J328" s="501">
        <v>53822</v>
      </c>
      <c r="K328" s="501">
        <v>69678</v>
      </c>
      <c r="L328" s="501">
        <v>0</v>
      </c>
    </row>
    <row r="329" spans="2:12" ht="15">
      <c r="B329" s="719" t="s">
        <v>280</v>
      </c>
      <c r="C329" s="501">
        <v>149250</v>
      </c>
      <c r="D329" s="507">
        <v>6348</v>
      </c>
      <c r="E329" s="503">
        <v>2566</v>
      </c>
      <c r="F329" s="503">
        <v>3493</v>
      </c>
      <c r="G329" s="503">
        <v>289</v>
      </c>
      <c r="H329" s="506">
        <v>142902</v>
      </c>
      <c r="I329" s="503">
        <v>23916</v>
      </c>
      <c r="J329" s="503">
        <v>55460</v>
      </c>
      <c r="K329" s="503">
        <v>63526</v>
      </c>
      <c r="L329" s="504">
        <v>0</v>
      </c>
    </row>
    <row r="330" spans="2:12" ht="15">
      <c r="B330" s="719" t="s">
        <v>281</v>
      </c>
      <c r="C330" s="501">
        <v>152940</v>
      </c>
      <c r="D330" s="503">
        <v>5022</v>
      </c>
      <c r="E330" s="503">
        <v>2012</v>
      </c>
      <c r="F330" s="503">
        <v>2745</v>
      </c>
      <c r="G330" s="503">
        <v>265</v>
      </c>
      <c r="H330" s="503">
        <v>147918</v>
      </c>
      <c r="I330" s="503">
        <v>24712</v>
      </c>
      <c r="J330" s="503">
        <v>54026</v>
      </c>
      <c r="K330" s="503">
        <v>69180</v>
      </c>
      <c r="L330" s="504">
        <v>0</v>
      </c>
    </row>
    <row r="331" spans="2:12" ht="15">
      <c r="B331" s="719" t="s">
        <v>282</v>
      </c>
      <c r="C331" s="501">
        <v>151190</v>
      </c>
      <c r="D331" s="503">
        <v>5689</v>
      </c>
      <c r="E331" s="503">
        <v>2531</v>
      </c>
      <c r="F331" s="503">
        <v>2797</v>
      </c>
      <c r="G331" s="503">
        <v>361</v>
      </c>
      <c r="H331" s="503">
        <v>145501</v>
      </c>
      <c r="I331" s="503">
        <v>23209</v>
      </c>
      <c r="J331" s="503">
        <v>47260</v>
      </c>
      <c r="K331" s="503">
        <v>75032</v>
      </c>
      <c r="L331" s="504">
        <v>0</v>
      </c>
    </row>
    <row r="332" spans="2:12" ht="15">
      <c r="B332" s="720"/>
      <c r="C332" s="506"/>
      <c r="D332" s="506"/>
      <c r="E332" s="506"/>
      <c r="F332" s="506"/>
      <c r="G332" s="506"/>
      <c r="H332" s="506"/>
      <c r="I332" s="506"/>
      <c r="J332" s="506"/>
      <c r="K332" s="506"/>
      <c r="L332" s="501"/>
    </row>
    <row r="333" spans="2:12" ht="12.75">
      <c r="B333" s="721">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7"/>
      <c r="C334" s="514"/>
      <c r="D334" s="514"/>
      <c r="E334" s="514"/>
      <c r="F334" s="514"/>
      <c r="G334" s="514"/>
      <c r="H334" s="514"/>
      <c r="I334" s="514"/>
      <c r="J334" s="514"/>
      <c r="K334" s="514"/>
      <c r="L334" s="713"/>
    </row>
    <row r="335" spans="2:12" ht="12.75">
      <c r="B335" s="717"/>
      <c r="C335" s="1513" t="s">
        <v>295</v>
      </c>
      <c r="D335" s="1513"/>
      <c r="E335" s="1513"/>
      <c r="F335" s="1513"/>
      <c r="G335" s="1513"/>
      <c r="H335" s="1513"/>
      <c r="I335" s="1513"/>
      <c r="J335" s="1513"/>
      <c r="K335" s="1513"/>
      <c r="L335" s="1530"/>
    </row>
    <row r="336" spans="2:12" ht="12.75">
      <c r="B336" s="716"/>
      <c r="C336" s="514"/>
      <c r="D336" s="514"/>
      <c r="E336" s="514"/>
      <c r="F336" s="514"/>
      <c r="G336" s="514"/>
      <c r="H336" s="514"/>
      <c r="I336" s="514"/>
      <c r="J336" s="514"/>
      <c r="K336" s="514"/>
      <c r="L336" s="713"/>
    </row>
    <row r="337" spans="2:12" ht="12.75">
      <c r="B337" s="722" t="s">
        <v>271</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2" t="s">
        <v>272</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2" t="s">
        <v>273</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2" t="s">
        <v>274</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2" t="s">
        <v>275</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2" t="s">
        <v>276</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2" t="s">
        <v>277</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2" t="s">
        <v>278</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2" t="s">
        <v>279</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2" t="s">
        <v>280</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2" t="s">
        <v>281</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2" t="s">
        <v>282</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7"/>
      <c r="C349" s="506"/>
      <c r="D349" s="506"/>
      <c r="E349" s="506"/>
      <c r="F349" s="506"/>
      <c r="G349" s="506"/>
      <c r="H349" s="506"/>
      <c r="I349" s="506"/>
      <c r="J349" s="506"/>
      <c r="K349" s="506"/>
      <c r="L349" s="501"/>
    </row>
    <row r="350" spans="2:12" ht="12.75">
      <c r="B350" s="721">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3"/>
      <c r="C351" s="519"/>
      <c r="D351" s="519"/>
      <c r="E351" s="519"/>
      <c r="F351" s="519"/>
      <c r="G351" s="519"/>
      <c r="H351" s="519"/>
      <c r="I351" s="519"/>
      <c r="J351" s="519"/>
      <c r="K351" s="519"/>
      <c r="L351" s="714"/>
    </row>
    <row r="352" spans="2:12" ht="12.75" customHeight="1">
      <c r="B352" s="1521" t="s">
        <v>259</v>
      </c>
      <c r="C352" s="1496" t="s">
        <v>22</v>
      </c>
      <c r="D352" s="1496" t="s">
        <v>260</v>
      </c>
      <c r="E352" s="1498" t="s">
        <v>261</v>
      </c>
      <c r="F352" s="1499"/>
      <c r="G352" s="1500"/>
      <c r="H352" s="1501" t="s">
        <v>262</v>
      </c>
      <c r="I352" s="1503" t="s">
        <v>263</v>
      </c>
      <c r="J352" s="1504"/>
      <c r="K352" s="1504"/>
      <c r="L352" s="1517"/>
    </row>
    <row r="353" spans="2:12" ht="11.25" customHeight="1">
      <c r="B353" s="1522"/>
      <c r="C353" s="1497"/>
      <c r="D353" s="1497"/>
      <c r="E353" s="1523" t="s">
        <v>300</v>
      </c>
      <c r="F353" s="1526" t="s">
        <v>301</v>
      </c>
      <c r="G353" s="1526" t="s">
        <v>302</v>
      </c>
      <c r="H353" s="1502"/>
      <c r="I353" s="1506" t="s">
        <v>267</v>
      </c>
      <c r="J353" s="1506" t="s">
        <v>24</v>
      </c>
      <c r="K353" s="1496" t="s">
        <v>268</v>
      </c>
      <c r="L353" s="1506" t="s">
        <v>269</v>
      </c>
    </row>
    <row r="354" spans="2:12" ht="11.25" customHeight="1">
      <c r="B354" s="1522"/>
      <c r="C354" s="1497"/>
      <c r="D354" s="1497"/>
      <c r="E354" s="1524"/>
      <c r="F354" s="1528"/>
      <c r="G354" s="1528"/>
      <c r="H354" s="1502"/>
      <c r="I354" s="1509"/>
      <c r="J354" s="1509"/>
      <c r="K354" s="1510"/>
      <c r="L354" s="1509"/>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6"/>
      <c r="C356" s="514"/>
      <c r="D356" s="514"/>
      <c r="E356" s="514"/>
      <c r="F356" s="514"/>
      <c r="G356" s="514"/>
      <c r="H356" s="514"/>
      <c r="I356" s="514"/>
      <c r="J356" s="514"/>
      <c r="K356" s="514"/>
      <c r="L356" s="713"/>
    </row>
    <row r="357" spans="2:12" ht="12.75">
      <c r="B357" s="717"/>
      <c r="C357" s="1513" t="s">
        <v>296</v>
      </c>
      <c r="D357" s="1513"/>
      <c r="E357" s="1513"/>
      <c r="F357" s="1513"/>
      <c r="G357" s="1513"/>
      <c r="H357" s="1513"/>
      <c r="I357" s="1513"/>
      <c r="J357" s="1513"/>
      <c r="K357" s="1513"/>
      <c r="L357" s="1530"/>
    </row>
    <row r="358" spans="2:12" ht="12.75">
      <c r="B358" s="717"/>
      <c r="C358" s="524"/>
      <c r="D358" s="524"/>
      <c r="E358" s="524"/>
      <c r="F358" s="524"/>
      <c r="G358" s="524"/>
      <c r="H358" s="524"/>
      <c r="I358" s="524"/>
      <c r="J358" s="524"/>
      <c r="K358" s="524"/>
      <c r="L358" s="715"/>
    </row>
    <row r="359" spans="2:12" ht="12.75">
      <c r="B359" s="722" t="s">
        <v>271</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2" t="s">
        <v>272</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2" t="s">
        <v>273</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2" t="s">
        <v>274</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2" t="s">
        <v>275</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2" t="s">
        <v>276</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2" t="s">
        <v>277</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2" t="s">
        <v>278</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2" t="s">
        <v>279</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2" t="s">
        <v>280</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2" t="s">
        <v>281</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2" t="s">
        <v>282</v>
      </c>
      <c r="C370" s="501">
        <v>85505479</v>
      </c>
      <c r="D370" s="503">
        <v>488984</v>
      </c>
      <c r="E370" s="503">
        <v>146305</v>
      </c>
      <c r="F370" s="503">
        <v>270173</v>
      </c>
      <c r="G370" s="504">
        <v>72506</v>
      </c>
      <c r="H370" s="526">
        <v>85016495</v>
      </c>
      <c r="I370" s="503">
        <v>11957087</v>
      </c>
      <c r="J370" s="503">
        <v>25826194</v>
      </c>
      <c r="K370" s="503">
        <v>47233214</v>
      </c>
      <c r="L370" s="504"/>
      <c r="P370" s="732"/>
    </row>
    <row r="371" spans="2:16" ht="12.75">
      <c r="B371" s="722"/>
      <c r="C371" s="527"/>
      <c r="D371" s="464"/>
      <c r="E371" s="528"/>
      <c r="F371" s="528"/>
      <c r="G371" s="528"/>
      <c r="H371" s="464"/>
      <c r="I371" s="528"/>
      <c r="J371" s="528"/>
      <c r="K371" s="528"/>
      <c r="L371" s="528"/>
    </row>
    <row r="372" spans="2:16" ht="12.75">
      <c r="B372" s="721">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297</v>
      </c>
      <c r="G375" s="558"/>
      <c r="H375" s="558"/>
      <c r="I375" s="558"/>
      <c r="J375" s="558"/>
      <c r="K375" s="558"/>
      <c r="L375" s="558"/>
    </row>
    <row r="376" spans="2:16" ht="15.75">
      <c r="B376" s="538" t="s">
        <v>271</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272</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273</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274</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275</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276</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277</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278</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279</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280</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281</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282</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318</v>
      </c>
    </row>
    <row r="393" spans="2:12" ht="12.75" customHeight="1">
      <c r="B393" s="1468" t="s">
        <v>259</v>
      </c>
      <c r="C393" s="1466" t="s">
        <v>22</v>
      </c>
      <c r="D393" s="1466" t="s">
        <v>260</v>
      </c>
      <c r="E393" s="1475" t="s">
        <v>261</v>
      </c>
      <c r="F393" s="1476"/>
      <c r="G393" s="1477"/>
      <c r="H393" s="1471" t="s">
        <v>262</v>
      </c>
      <c r="I393" s="1475" t="s">
        <v>263</v>
      </c>
      <c r="J393" s="1476"/>
      <c r="K393" s="1476"/>
      <c r="L393" s="1477"/>
    </row>
    <row r="394" spans="2:12" ht="11.25" customHeight="1">
      <c r="B394" s="1478"/>
      <c r="C394" s="1467"/>
      <c r="D394" s="1467"/>
      <c r="E394" s="1533" t="s">
        <v>300</v>
      </c>
      <c r="F394" s="1535" t="s">
        <v>301</v>
      </c>
      <c r="G394" s="1535" t="s">
        <v>302</v>
      </c>
      <c r="H394" s="1472"/>
      <c r="I394" s="1468" t="s">
        <v>267</v>
      </c>
      <c r="J394" s="1468" t="s">
        <v>24</v>
      </c>
      <c r="K394" s="1466" t="s">
        <v>268</v>
      </c>
      <c r="L394" s="1468" t="s">
        <v>269</v>
      </c>
    </row>
    <row r="395" spans="2:12" ht="11.25" customHeight="1">
      <c r="B395" s="1478"/>
      <c r="C395" s="1467"/>
      <c r="D395" s="1467"/>
      <c r="E395" s="1534"/>
      <c r="F395" s="1536"/>
      <c r="G395" s="1536"/>
      <c r="H395" s="1472"/>
      <c r="I395" s="1478"/>
      <c r="J395" s="1478"/>
      <c r="K395" s="1467"/>
      <c r="L395" s="1469"/>
    </row>
    <row r="396" spans="2:12" ht="12.75">
      <c r="B396" s="681">
        <v>0</v>
      </c>
      <c r="C396" s="680">
        <v>1</v>
      </c>
      <c r="D396" s="680">
        <v>2</v>
      </c>
      <c r="E396" s="681">
        <v>3</v>
      </c>
      <c r="F396" s="681">
        <v>4</v>
      </c>
      <c r="G396" s="680">
        <v>5</v>
      </c>
      <c r="H396" s="680">
        <v>6</v>
      </c>
      <c r="I396" s="680">
        <v>7</v>
      </c>
      <c r="J396" s="680">
        <v>8</v>
      </c>
      <c r="K396" s="682">
        <v>9</v>
      </c>
      <c r="L396" s="680">
        <v>10</v>
      </c>
    </row>
    <row r="397" spans="2:12" ht="12.75">
      <c r="B397" s="703"/>
      <c r="C397" s="683"/>
      <c r="D397" s="683"/>
      <c r="E397" s="683"/>
      <c r="F397" s="683"/>
      <c r="G397" s="683"/>
      <c r="H397" s="683"/>
      <c r="I397" s="683"/>
      <c r="J397" s="683"/>
      <c r="K397" s="683"/>
      <c r="L397" s="708"/>
    </row>
    <row r="398" spans="2:12" ht="14.25">
      <c r="B398" s="704"/>
      <c r="C398" s="1531" t="s">
        <v>270</v>
      </c>
      <c r="D398" s="1531"/>
      <c r="E398" s="1531"/>
      <c r="F398" s="1531"/>
      <c r="G398" s="1531"/>
      <c r="H398" s="1531"/>
      <c r="I398" s="1531"/>
      <c r="J398" s="1531"/>
      <c r="K398" s="1531"/>
      <c r="L398" s="1532"/>
    </row>
    <row r="399" spans="2:12" ht="12.75">
      <c r="B399" s="703"/>
      <c r="C399" s="683"/>
      <c r="D399" s="683"/>
      <c r="E399" s="683"/>
      <c r="F399" s="683"/>
      <c r="G399" s="683"/>
      <c r="H399" s="683"/>
      <c r="I399" s="683"/>
      <c r="J399" s="683"/>
      <c r="K399" s="683"/>
      <c r="L399" s="708"/>
    </row>
    <row r="400" spans="2:12" ht="12.75">
      <c r="B400" s="705" t="s">
        <v>271</v>
      </c>
      <c r="C400" s="684">
        <f t="shared" ref="C400:C406" si="10">SUM(D400+H400)</f>
        <v>142019</v>
      </c>
      <c r="D400" s="684">
        <v>5112</v>
      </c>
      <c r="E400" s="684">
        <v>2410</v>
      </c>
      <c r="F400" s="684">
        <v>2274</v>
      </c>
      <c r="G400" s="684">
        <v>428</v>
      </c>
      <c r="H400" s="684">
        <v>136907</v>
      </c>
      <c r="I400" s="684">
        <v>21885</v>
      </c>
      <c r="J400" s="684">
        <v>43909</v>
      </c>
      <c r="K400" s="684">
        <v>71113</v>
      </c>
      <c r="L400" s="687">
        <v>0</v>
      </c>
    </row>
    <row r="401" spans="2:12" ht="12.75">
      <c r="B401" s="705" t="s">
        <v>272</v>
      </c>
      <c r="C401" s="684">
        <f t="shared" si="10"/>
        <v>137800</v>
      </c>
      <c r="D401" s="684">
        <v>4709</v>
      </c>
      <c r="E401" s="684">
        <v>2035</v>
      </c>
      <c r="F401" s="684">
        <v>2318</v>
      </c>
      <c r="G401" s="684">
        <v>356</v>
      </c>
      <c r="H401" s="684">
        <v>133091</v>
      </c>
      <c r="I401" s="684">
        <v>22712</v>
      </c>
      <c r="J401" s="684">
        <v>41741</v>
      </c>
      <c r="K401" s="684">
        <v>68638</v>
      </c>
      <c r="L401" s="687">
        <v>0</v>
      </c>
    </row>
    <row r="402" spans="2:12" ht="12.75">
      <c r="B402" s="705" t="s">
        <v>273</v>
      </c>
      <c r="C402" s="684">
        <f t="shared" si="10"/>
        <v>169805</v>
      </c>
      <c r="D402" s="685">
        <v>5406</v>
      </c>
      <c r="E402" s="685">
        <v>2609</v>
      </c>
      <c r="F402" s="685">
        <v>2592</v>
      </c>
      <c r="G402" s="686">
        <v>205</v>
      </c>
      <c r="H402" s="684">
        <v>164399</v>
      </c>
      <c r="I402" s="685">
        <v>28402</v>
      </c>
      <c r="J402" s="685">
        <v>50847</v>
      </c>
      <c r="K402" s="685">
        <v>85150</v>
      </c>
      <c r="L402" s="686">
        <v>0</v>
      </c>
    </row>
    <row r="403" spans="2:12" ht="12.75">
      <c r="B403" s="705" t="s">
        <v>274</v>
      </c>
      <c r="C403" s="684">
        <f t="shared" si="10"/>
        <v>143826</v>
      </c>
      <c r="D403" s="684">
        <v>5957</v>
      </c>
      <c r="E403" s="687">
        <v>3079</v>
      </c>
      <c r="F403" s="687">
        <v>2627</v>
      </c>
      <c r="G403" s="684">
        <v>251</v>
      </c>
      <c r="H403" s="684">
        <v>137869</v>
      </c>
      <c r="I403" s="684">
        <v>21774</v>
      </c>
      <c r="J403" s="684">
        <v>43335</v>
      </c>
      <c r="K403" s="684">
        <v>72760</v>
      </c>
      <c r="L403" s="687">
        <v>0</v>
      </c>
    </row>
    <row r="404" spans="2:12" ht="12.75">
      <c r="B404" s="705" t="s">
        <v>275</v>
      </c>
      <c r="C404" s="684">
        <f t="shared" si="10"/>
        <v>157519</v>
      </c>
      <c r="D404" s="709">
        <v>4757</v>
      </c>
      <c r="E404" s="660">
        <v>2322</v>
      </c>
      <c r="F404" s="662">
        <v>2142</v>
      </c>
      <c r="G404" s="662">
        <v>293</v>
      </c>
      <c r="H404" s="709">
        <v>152762</v>
      </c>
      <c r="I404" s="660">
        <v>24428</v>
      </c>
      <c r="J404" s="660">
        <v>42846</v>
      </c>
      <c r="K404" s="662">
        <v>85488</v>
      </c>
      <c r="L404" s="687">
        <v>0</v>
      </c>
    </row>
    <row r="405" spans="2:12" ht="12.75">
      <c r="B405" s="705" t="s">
        <v>276</v>
      </c>
      <c r="C405" s="684">
        <f t="shared" si="10"/>
        <v>167380</v>
      </c>
      <c r="D405" s="684">
        <v>5640</v>
      </c>
      <c r="E405" s="687">
        <v>2230</v>
      </c>
      <c r="F405" s="687">
        <v>3183</v>
      </c>
      <c r="G405" s="684">
        <v>227</v>
      </c>
      <c r="H405" s="684">
        <v>161740</v>
      </c>
      <c r="I405" s="684">
        <v>29820</v>
      </c>
      <c r="J405" s="684">
        <v>51196</v>
      </c>
      <c r="K405" s="684">
        <v>80724</v>
      </c>
      <c r="L405" s="687">
        <v>0</v>
      </c>
    </row>
    <row r="406" spans="2:12" ht="12.75">
      <c r="B406" s="705" t="s">
        <v>277</v>
      </c>
      <c r="C406" s="684">
        <f t="shared" si="10"/>
        <v>171735</v>
      </c>
      <c r="D406" s="710">
        <v>5424</v>
      </c>
      <c r="E406" s="685">
        <v>2254</v>
      </c>
      <c r="F406" s="686">
        <v>2901</v>
      </c>
      <c r="G406" s="686">
        <v>269</v>
      </c>
      <c r="H406" s="684">
        <v>166311</v>
      </c>
      <c r="I406" s="685">
        <v>29103</v>
      </c>
      <c r="J406" s="685">
        <v>53333</v>
      </c>
      <c r="K406" s="685">
        <v>83875</v>
      </c>
      <c r="L406" s="686">
        <v>0</v>
      </c>
    </row>
    <row r="407" spans="2:12" ht="12.75">
      <c r="B407" s="705" t="s">
        <v>278</v>
      </c>
      <c r="C407" s="684">
        <v>169404</v>
      </c>
      <c r="D407" s="710">
        <v>5064</v>
      </c>
      <c r="E407" s="685">
        <v>2316</v>
      </c>
      <c r="F407" s="685">
        <v>2611</v>
      </c>
      <c r="G407" s="686">
        <v>137</v>
      </c>
      <c r="H407" s="684">
        <v>164340</v>
      </c>
      <c r="I407" s="685">
        <v>25228</v>
      </c>
      <c r="J407" s="685">
        <v>52498</v>
      </c>
      <c r="K407" s="685">
        <v>86614</v>
      </c>
      <c r="L407" s="686">
        <v>0</v>
      </c>
    </row>
    <row r="408" spans="2:12" ht="12.75">
      <c r="B408" s="705" t="s">
        <v>279</v>
      </c>
      <c r="C408" s="684">
        <v>172982</v>
      </c>
      <c r="D408" s="684">
        <v>6274</v>
      </c>
      <c r="E408" s="687">
        <v>2518</v>
      </c>
      <c r="F408" s="687">
        <v>3121</v>
      </c>
      <c r="G408" s="684">
        <v>635</v>
      </c>
      <c r="H408" s="684">
        <v>166708</v>
      </c>
      <c r="I408" s="684">
        <v>26444</v>
      </c>
      <c r="J408" s="684">
        <v>56017</v>
      </c>
      <c r="K408" s="684">
        <v>84247</v>
      </c>
      <c r="L408" s="687">
        <v>0</v>
      </c>
    </row>
    <row r="409" spans="2:12" ht="12.75">
      <c r="B409" s="705" t="s">
        <v>280</v>
      </c>
      <c r="C409" s="684">
        <v>178724</v>
      </c>
      <c r="D409" s="710">
        <v>5649</v>
      </c>
      <c r="E409" s="685">
        <v>2339</v>
      </c>
      <c r="F409" s="685">
        <v>2939</v>
      </c>
      <c r="G409" s="685">
        <v>371</v>
      </c>
      <c r="H409" s="687">
        <v>173075</v>
      </c>
      <c r="I409" s="685">
        <v>27983</v>
      </c>
      <c r="J409" s="685">
        <v>60272</v>
      </c>
      <c r="K409" s="685">
        <v>84820</v>
      </c>
      <c r="L409" s="686">
        <v>0</v>
      </c>
    </row>
    <row r="410" spans="2:12" ht="12.75">
      <c r="B410" s="705" t="s">
        <v>281</v>
      </c>
      <c r="C410" s="684">
        <f>SUM(D410+H410)</f>
        <v>169376</v>
      </c>
      <c r="D410" s="685">
        <v>4663</v>
      </c>
      <c r="E410" s="685">
        <v>2074</v>
      </c>
      <c r="F410" s="685">
        <v>2336</v>
      </c>
      <c r="G410" s="685">
        <v>253</v>
      </c>
      <c r="H410" s="685">
        <v>164713</v>
      </c>
      <c r="I410" s="685">
        <v>26084</v>
      </c>
      <c r="J410" s="685">
        <v>57837</v>
      </c>
      <c r="K410" s="685">
        <v>80792</v>
      </c>
      <c r="L410" s="685">
        <v>0</v>
      </c>
    </row>
    <row r="411" spans="2:12" ht="12.75">
      <c r="B411" s="705" t="s">
        <v>282</v>
      </c>
      <c r="C411" s="684">
        <f>SUM(D411+H411)</f>
        <v>152498</v>
      </c>
      <c r="D411" s="685">
        <v>5089</v>
      </c>
      <c r="E411" s="685">
        <v>2321</v>
      </c>
      <c r="F411" s="685">
        <v>2452</v>
      </c>
      <c r="G411" s="685">
        <v>316</v>
      </c>
      <c r="H411" s="685">
        <v>147409</v>
      </c>
      <c r="I411" s="685">
        <v>22785</v>
      </c>
      <c r="J411" s="685">
        <v>48292</v>
      </c>
      <c r="K411" s="685">
        <v>76332</v>
      </c>
      <c r="L411" s="685">
        <v>0</v>
      </c>
    </row>
    <row r="412" spans="2:12" ht="15">
      <c r="B412" s="707"/>
      <c r="C412" s="687"/>
      <c r="D412" s="687"/>
      <c r="E412" s="687"/>
      <c r="F412" s="687"/>
      <c r="G412" s="687"/>
      <c r="H412" s="687"/>
      <c r="I412" s="687"/>
      <c r="J412" s="687"/>
      <c r="K412" s="687"/>
      <c r="L412" s="700"/>
    </row>
    <row r="413" spans="2:12" ht="12.75">
      <c r="B413" s="706">
        <v>2017</v>
      </c>
      <c r="C413" s="688">
        <f t="shared" ref="C413:K413" si="11">SUM(C400:C411)</f>
        <v>1933068</v>
      </c>
      <c r="D413" s="688">
        <f>SUM(D400:D411)</f>
        <v>63744</v>
      </c>
      <c r="E413" s="688">
        <f t="shared" si="11"/>
        <v>28507</v>
      </c>
      <c r="F413" s="688">
        <f t="shared" si="11"/>
        <v>31496</v>
      </c>
      <c r="G413" s="688">
        <f>SUM(G400:G411)</f>
        <v>3741</v>
      </c>
      <c r="H413" s="688">
        <f t="shared" si="11"/>
        <v>1869324</v>
      </c>
      <c r="I413" s="688">
        <f t="shared" si="11"/>
        <v>306648</v>
      </c>
      <c r="J413" s="688">
        <f t="shared" si="11"/>
        <v>602123</v>
      </c>
      <c r="K413" s="688">
        <f t="shared" si="11"/>
        <v>960553</v>
      </c>
      <c r="L413" s="688">
        <f>SUM(L400:L411)</f>
        <v>0</v>
      </c>
    </row>
    <row r="414" spans="2:12" ht="12.75">
      <c r="B414" s="704"/>
      <c r="C414" s="689"/>
      <c r="D414" s="689"/>
      <c r="E414" s="689"/>
      <c r="F414" s="689"/>
      <c r="G414" s="689"/>
      <c r="H414" s="689"/>
      <c r="I414" s="689"/>
      <c r="J414" s="689"/>
      <c r="K414" s="689"/>
      <c r="L414" s="701"/>
    </row>
    <row r="415" spans="2:12" ht="12.75">
      <c r="B415" s="704"/>
      <c r="C415" s="1465" t="s">
        <v>295</v>
      </c>
      <c r="D415" s="1465"/>
      <c r="E415" s="1465"/>
      <c r="F415" s="1465"/>
      <c r="G415" s="1465"/>
      <c r="H415" s="1465"/>
      <c r="I415" s="1465"/>
      <c r="J415" s="1465"/>
      <c r="K415" s="1465"/>
      <c r="L415" s="1537"/>
    </row>
    <row r="416" spans="2:12" ht="12.75">
      <c r="B416" s="703"/>
      <c r="C416" s="689"/>
      <c r="D416" s="689"/>
      <c r="E416" s="689"/>
      <c r="F416" s="689"/>
      <c r="G416" s="689"/>
      <c r="H416" s="689"/>
      <c r="I416" s="689"/>
      <c r="J416" s="689"/>
      <c r="K416" s="689"/>
      <c r="L416" s="701"/>
    </row>
    <row r="417" spans="2:12" ht="12.75">
      <c r="B417" s="705" t="s">
        <v>271</v>
      </c>
      <c r="C417" s="684">
        <f t="shared" ref="C417:C423" si="12">SUM(D417+H417)</f>
        <v>41284749</v>
      </c>
      <c r="D417" s="684">
        <v>258614</v>
      </c>
      <c r="E417" s="684">
        <v>82064</v>
      </c>
      <c r="F417" s="684">
        <v>124018</v>
      </c>
      <c r="G417" s="684">
        <v>52532</v>
      </c>
      <c r="H417" s="684">
        <v>41026135</v>
      </c>
      <c r="I417" s="684">
        <v>5754367</v>
      </c>
      <c r="J417" s="684">
        <v>11777688</v>
      </c>
      <c r="K417" s="684">
        <v>23494080</v>
      </c>
      <c r="L417" s="684">
        <v>0</v>
      </c>
    </row>
    <row r="418" spans="2:12" ht="12.75">
      <c r="B418" s="705" t="s">
        <v>272</v>
      </c>
      <c r="C418" s="684">
        <f t="shared" si="12"/>
        <v>39885929</v>
      </c>
      <c r="D418" s="684">
        <v>248053</v>
      </c>
      <c r="E418" s="684">
        <v>69467</v>
      </c>
      <c r="F418" s="684">
        <v>130095</v>
      </c>
      <c r="G418" s="684">
        <v>48491</v>
      </c>
      <c r="H418" s="684">
        <v>39637876</v>
      </c>
      <c r="I418" s="684">
        <v>5869144</v>
      </c>
      <c r="J418" s="684">
        <v>11348293</v>
      </c>
      <c r="K418" s="684">
        <v>22420439</v>
      </c>
      <c r="L418" s="684">
        <v>0</v>
      </c>
    </row>
    <row r="419" spans="2:12" ht="12.75">
      <c r="B419" s="705" t="s">
        <v>273</v>
      </c>
      <c r="C419" s="684">
        <f t="shared" si="12"/>
        <v>49565417</v>
      </c>
      <c r="D419" s="685">
        <v>279950</v>
      </c>
      <c r="E419" s="685">
        <v>90328</v>
      </c>
      <c r="F419" s="685">
        <v>159641</v>
      </c>
      <c r="G419" s="686">
        <v>29981</v>
      </c>
      <c r="H419" s="684">
        <v>49285467</v>
      </c>
      <c r="I419" s="685">
        <v>7544830</v>
      </c>
      <c r="J419" s="685">
        <v>13676720</v>
      </c>
      <c r="K419" s="685">
        <v>28063917</v>
      </c>
      <c r="L419" s="686">
        <v>0</v>
      </c>
    </row>
    <row r="420" spans="2:12" ht="12.75">
      <c r="B420" s="705" t="s">
        <v>274</v>
      </c>
      <c r="C420" s="684">
        <f t="shared" si="12"/>
        <v>41822512</v>
      </c>
      <c r="D420" s="684">
        <v>297950</v>
      </c>
      <c r="E420" s="687">
        <v>106177</v>
      </c>
      <c r="F420" s="687">
        <v>154822</v>
      </c>
      <c r="G420" s="684">
        <v>36951</v>
      </c>
      <c r="H420" s="684">
        <v>41524562</v>
      </c>
      <c r="I420" s="684">
        <v>5781070</v>
      </c>
      <c r="J420" s="684">
        <v>11588848</v>
      </c>
      <c r="K420" s="684">
        <v>24154644</v>
      </c>
      <c r="L420" s="684">
        <v>0</v>
      </c>
    </row>
    <row r="421" spans="2:12" ht="12.75">
      <c r="B421" s="705" t="s">
        <v>275</v>
      </c>
      <c r="C421" s="684">
        <f t="shared" si="12"/>
        <v>47073682</v>
      </c>
      <c r="D421" s="660">
        <v>258829</v>
      </c>
      <c r="E421" s="660">
        <v>84615</v>
      </c>
      <c r="F421" s="660">
        <v>129240</v>
      </c>
      <c r="G421" s="660">
        <v>44974</v>
      </c>
      <c r="H421" s="660">
        <v>46814853</v>
      </c>
      <c r="I421" s="660">
        <v>6502594</v>
      </c>
      <c r="J421" s="660">
        <v>11727296</v>
      </c>
      <c r="K421" s="660">
        <v>28584963</v>
      </c>
      <c r="L421" s="684">
        <v>0</v>
      </c>
    </row>
    <row r="422" spans="2:12" ht="12.75">
      <c r="B422" s="705" t="s">
        <v>276</v>
      </c>
      <c r="C422" s="684">
        <f t="shared" si="12"/>
        <v>48420690</v>
      </c>
      <c r="D422" s="684">
        <v>290566</v>
      </c>
      <c r="E422" s="687">
        <v>79673</v>
      </c>
      <c r="F422" s="687">
        <v>178876</v>
      </c>
      <c r="G422" s="684">
        <v>32017</v>
      </c>
      <c r="H422" s="684">
        <v>48130124</v>
      </c>
      <c r="I422" s="684">
        <v>7982252</v>
      </c>
      <c r="J422" s="684">
        <v>13825867</v>
      </c>
      <c r="K422" s="684">
        <v>26322005</v>
      </c>
      <c r="L422" s="684">
        <v>0</v>
      </c>
    </row>
    <row r="423" spans="2:12" ht="12.75">
      <c r="B423" s="705" t="s">
        <v>277</v>
      </c>
      <c r="C423" s="684">
        <f t="shared" si="12"/>
        <v>49583982</v>
      </c>
      <c r="D423" s="685">
        <v>288103</v>
      </c>
      <c r="E423" s="685">
        <v>81207</v>
      </c>
      <c r="F423" s="685">
        <v>167580</v>
      </c>
      <c r="G423" s="686">
        <v>39316</v>
      </c>
      <c r="H423" s="684">
        <v>49295879</v>
      </c>
      <c r="I423" s="685">
        <v>7692900</v>
      </c>
      <c r="J423" s="685">
        <v>14162171</v>
      </c>
      <c r="K423" s="685">
        <v>27440808</v>
      </c>
      <c r="L423" s="686">
        <v>0</v>
      </c>
    </row>
    <row r="424" spans="2:12" ht="12.75">
      <c r="B424" s="705" t="s">
        <v>278</v>
      </c>
      <c r="C424" s="684">
        <v>49308554</v>
      </c>
      <c r="D424" s="685">
        <v>248689</v>
      </c>
      <c r="E424" s="685">
        <v>84427</v>
      </c>
      <c r="F424" s="685">
        <v>146773</v>
      </c>
      <c r="G424" s="686">
        <v>17489</v>
      </c>
      <c r="H424" s="684">
        <v>49059865</v>
      </c>
      <c r="I424" s="685">
        <v>6595512</v>
      </c>
      <c r="J424" s="685">
        <v>13787237</v>
      </c>
      <c r="K424" s="685">
        <v>28677116</v>
      </c>
      <c r="L424" s="686">
        <v>0</v>
      </c>
    </row>
    <row r="425" spans="2:12" ht="12.75">
      <c r="B425" s="705" t="s">
        <v>279</v>
      </c>
      <c r="C425" s="684">
        <v>49438456</v>
      </c>
      <c r="D425" s="685">
        <v>345800</v>
      </c>
      <c r="E425" s="685">
        <v>89061</v>
      </c>
      <c r="F425" s="685">
        <v>167893</v>
      </c>
      <c r="G425" s="686">
        <v>88846</v>
      </c>
      <c r="H425" s="684">
        <v>49092656</v>
      </c>
      <c r="I425" s="685">
        <v>6815830</v>
      </c>
      <c r="J425" s="685">
        <v>14849864</v>
      </c>
      <c r="K425" s="685">
        <v>27426962</v>
      </c>
      <c r="L425" s="686">
        <v>0</v>
      </c>
    </row>
    <row r="426" spans="2:12" ht="12.75">
      <c r="B426" s="705" t="s">
        <v>280</v>
      </c>
      <c r="C426" s="684">
        <v>50346027</v>
      </c>
      <c r="D426" s="685">
        <v>295352</v>
      </c>
      <c r="E426" s="685">
        <v>84726</v>
      </c>
      <c r="F426" s="685">
        <v>167445</v>
      </c>
      <c r="G426" s="685">
        <v>43181</v>
      </c>
      <c r="H426" s="687">
        <v>50050675</v>
      </c>
      <c r="I426" s="685">
        <v>7132124</v>
      </c>
      <c r="J426" s="685">
        <v>15718038</v>
      </c>
      <c r="K426" s="685">
        <v>27200513</v>
      </c>
      <c r="L426" s="686">
        <v>0</v>
      </c>
    </row>
    <row r="427" spans="2:12" ht="12.75">
      <c r="B427" s="705" t="s">
        <v>281</v>
      </c>
      <c r="C427" s="684">
        <f>SUM(D427+H427)</f>
        <v>48798626</v>
      </c>
      <c r="D427" s="685">
        <v>261198</v>
      </c>
      <c r="E427" s="685">
        <v>70669</v>
      </c>
      <c r="F427" s="685">
        <v>148982</v>
      </c>
      <c r="G427" s="685">
        <v>41547</v>
      </c>
      <c r="H427" s="685">
        <v>48537428</v>
      </c>
      <c r="I427" s="685">
        <v>6751971</v>
      </c>
      <c r="J427" s="685">
        <v>15640889</v>
      </c>
      <c r="K427" s="685">
        <v>26144568</v>
      </c>
      <c r="L427" s="685">
        <v>0</v>
      </c>
    </row>
    <row r="428" spans="2:12" ht="12.75">
      <c r="B428" s="705" t="s">
        <v>282</v>
      </c>
      <c r="C428" s="684">
        <f>SUM(D428+H428)</f>
        <v>43494618</v>
      </c>
      <c r="D428" s="685">
        <v>256297</v>
      </c>
      <c r="E428" s="685">
        <v>77163</v>
      </c>
      <c r="F428" s="685">
        <v>143113</v>
      </c>
      <c r="G428" s="685">
        <v>36021</v>
      </c>
      <c r="H428" s="685">
        <v>43238321</v>
      </c>
      <c r="I428" s="685">
        <v>5912817</v>
      </c>
      <c r="J428" s="685">
        <v>12978598</v>
      </c>
      <c r="K428" s="685">
        <v>24346906</v>
      </c>
      <c r="L428" s="685">
        <v>0</v>
      </c>
    </row>
    <row r="429" spans="2:12" ht="12.75">
      <c r="B429" s="704"/>
      <c r="C429" s="687"/>
      <c r="D429" s="687"/>
      <c r="E429" s="687"/>
      <c r="F429" s="687"/>
      <c r="G429" s="687"/>
      <c r="H429" s="687"/>
      <c r="I429" s="687"/>
      <c r="J429" s="687"/>
      <c r="K429" s="687"/>
      <c r="L429" s="684"/>
    </row>
    <row r="430" spans="2:12" ht="12.75">
      <c r="B430" s="706">
        <v>2017</v>
      </c>
      <c r="C430" s="688">
        <f t="shared" ref="C430:L430" si="13">SUM(C417:C428)</f>
        <v>559023242</v>
      </c>
      <c r="D430" s="688">
        <f t="shared" si="13"/>
        <v>3329401</v>
      </c>
      <c r="E430" s="688">
        <f t="shared" si="13"/>
        <v>999577</v>
      </c>
      <c r="F430" s="688">
        <f t="shared" si="13"/>
        <v>1818478</v>
      </c>
      <c r="G430" s="688">
        <f t="shared" si="13"/>
        <v>511346</v>
      </c>
      <c r="H430" s="688">
        <f t="shared" si="13"/>
        <v>555693841</v>
      </c>
      <c r="I430" s="688">
        <f t="shared" si="13"/>
        <v>80335411</v>
      </c>
      <c r="J430" s="688">
        <f t="shared" si="13"/>
        <v>161081509</v>
      </c>
      <c r="K430" s="688">
        <f t="shared" si="13"/>
        <v>314276921</v>
      </c>
      <c r="L430" s="688">
        <f t="shared" si="13"/>
        <v>0</v>
      </c>
    </row>
    <row r="431" spans="2:12" ht="12.75">
      <c r="B431" s="690"/>
      <c r="C431" s="691"/>
      <c r="D431" s="691"/>
      <c r="E431" s="691"/>
      <c r="F431" s="691"/>
      <c r="G431" s="691"/>
      <c r="H431" s="691"/>
      <c r="I431" s="691"/>
      <c r="J431" s="691"/>
      <c r="K431" s="691"/>
      <c r="L431" s="691"/>
    </row>
    <row r="432" spans="2:12" ht="12.75" customHeight="1">
      <c r="B432" s="1538" t="s">
        <v>259</v>
      </c>
      <c r="C432" s="1466" t="s">
        <v>22</v>
      </c>
      <c r="D432" s="1466" t="s">
        <v>260</v>
      </c>
      <c r="E432" s="1475" t="s">
        <v>261</v>
      </c>
      <c r="F432" s="1476"/>
      <c r="G432" s="1477"/>
      <c r="H432" s="1471" t="s">
        <v>262</v>
      </c>
      <c r="I432" s="1473" t="s">
        <v>263</v>
      </c>
      <c r="J432" s="1474"/>
      <c r="K432" s="1474"/>
      <c r="L432" s="1540"/>
    </row>
    <row r="433" spans="2:12" ht="11.25" customHeight="1">
      <c r="B433" s="1539"/>
      <c r="C433" s="1467"/>
      <c r="D433" s="1467"/>
      <c r="E433" s="1533" t="s">
        <v>300</v>
      </c>
      <c r="F433" s="1535" t="s">
        <v>301</v>
      </c>
      <c r="G433" s="1535" t="s">
        <v>302</v>
      </c>
      <c r="H433" s="1472"/>
      <c r="I433" s="1468" t="s">
        <v>267</v>
      </c>
      <c r="J433" s="1468" t="s">
        <v>24</v>
      </c>
      <c r="K433" s="1466" t="s">
        <v>268</v>
      </c>
      <c r="L433" s="1468" t="s">
        <v>269</v>
      </c>
    </row>
    <row r="434" spans="2:12" ht="11.25" customHeight="1">
      <c r="B434" s="1539"/>
      <c r="C434" s="1467"/>
      <c r="D434" s="1467"/>
      <c r="E434" s="1534"/>
      <c r="F434" s="1536"/>
      <c r="G434" s="1536"/>
      <c r="H434" s="1472"/>
      <c r="I434" s="1469"/>
      <c r="J434" s="1469"/>
      <c r="K434" s="1470"/>
      <c r="L434" s="1469"/>
    </row>
    <row r="435" spans="2:12" ht="12.75">
      <c r="B435" s="681">
        <v>0</v>
      </c>
      <c r="C435" s="692">
        <v>1</v>
      </c>
      <c r="D435" s="692">
        <v>2</v>
      </c>
      <c r="E435" s="693">
        <v>3</v>
      </c>
      <c r="F435" s="693">
        <v>4</v>
      </c>
      <c r="G435" s="692">
        <v>5</v>
      </c>
      <c r="H435" s="692">
        <v>6</v>
      </c>
      <c r="I435" s="692">
        <v>7</v>
      </c>
      <c r="J435" s="692">
        <v>8</v>
      </c>
      <c r="K435" s="692">
        <v>9</v>
      </c>
      <c r="L435" s="692">
        <v>10</v>
      </c>
    </row>
    <row r="436" spans="2:12" ht="12.75">
      <c r="B436" s="703"/>
      <c r="C436" s="689"/>
      <c r="D436" s="689"/>
      <c r="E436" s="689"/>
      <c r="F436" s="689"/>
      <c r="G436" s="689"/>
      <c r="H436" s="689"/>
      <c r="I436" s="689"/>
      <c r="J436" s="689"/>
      <c r="K436" s="689"/>
      <c r="L436" s="701"/>
    </row>
    <row r="437" spans="2:12" ht="12.75">
      <c r="B437" s="704"/>
      <c r="C437" s="1465" t="s">
        <v>296</v>
      </c>
      <c r="D437" s="1465"/>
      <c r="E437" s="1465"/>
      <c r="F437" s="1465"/>
      <c r="G437" s="1465"/>
      <c r="H437" s="1465"/>
      <c r="I437" s="1465"/>
      <c r="J437" s="1465"/>
      <c r="K437" s="1465"/>
      <c r="L437" s="1537"/>
    </row>
    <row r="438" spans="2:12" ht="12.75">
      <c r="B438" s="704"/>
      <c r="C438" s="694"/>
      <c r="D438" s="694"/>
      <c r="E438" s="694"/>
      <c r="F438" s="694"/>
      <c r="G438" s="694"/>
      <c r="H438" s="694"/>
      <c r="I438" s="694"/>
      <c r="J438" s="694"/>
      <c r="K438" s="694"/>
      <c r="L438" s="702"/>
    </row>
    <row r="439" spans="2:12" ht="12.75">
      <c r="B439" s="705" t="s">
        <v>271</v>
      </c>
      <c r="C439" s="684">
        <f t="shared" ref="C439:C445" si="14">SUM(D439+H439)</f>
        <v>82047763</v>
      </c>
      <c r="D439" s="684">
        <v>445114</v>
      </c>
      <c r="E439" s="684">
        <v>144107</v>
      </c>
      <c r="F439" s="684">
        <v>212420</v>
      </c>
      <c r="G439" s="684">
        <v>88587</v>
      </c>
      <c r="H439" s="684">
        <v>81602649</v>
      </c>
      <c r="I439" s="684">
        <v>11433324</v>
      </c>
      <c r="J439" s="684">
        <v>24279425</v>
      </c>
      <c r="K439" s="684">
        <v>45889900</v>
      </c>
      <c r="L439" s="684">
        <v>0</v>
      </c>
    </row>
    <row r="440" spans="2:12" ht="12.75">
      <c r="B440" s="705" t="s">
        <v>272</v>
      </c>
      <c r="C440" s="684">
        <f t="shared" si="14"/>
        <v>79287813</v>
      </c>
      <c r="D440" s="684">
        <v>431200</v>
      </c>
      <c r="E440" s="684">
        <v>121487</v>
      </c>
      <c r="F440" s="684">
        <v>225727</v>
      </c>
      <c r="G440" s="684">
        <v>83986</v>
      </c>
      <c r="H440" s="684">
        <v>78856613</v>
      </c>
      <c r="I440" s="684">
        <v>11712359</v>
      </c>
      <c r="J440" s="684">
        <v>23159515</v>
      </c>
      <c r="K440" s="684">
        <v>43984739</v>
      </c>
      <c r="L440" s="684">
        <v>0</v>
      </c>
    </row>
    <row r="441" spans="2:12" ht="12.75">
      <c r="B441" s="705" t="s">
        <v>273</v>
      </c>
      <c r="C441" s="684">
        <f t="shared" si="14"/>
        <v>98808454</v>
      </c>
      <c r="D441" s="685">
        <v>475895</v>
      </c>
      <c r="E441" s="685">
        <v>153902</v>
      </c>
      <c r="F441" s="685">
        <v>271849</v>
      </c>
      <c r="G441" s="686">
        <v>50144</v>
      </c>
      <c r="H441" s="684">
        <v>98332559</v>
      </c>
      <c r="I441" s="685">
        <v>15012576</v>
      </c>
      <c r="J441" s="685">
        <v>28202934</v>
      </c>
      <c r="K441" s="685">
        <v>55117049</v>
      </c>
      <c r="L441" s="686">
        <v>0</v>
      </c>
    </row>
    <row r="442" spans="2:12" ht="12.75">
      <c r="B442" s="705" t="s">
        <v>274</v>
      </c>
      <c r="C442" s="684">
        <f t="shared" si="14"/>
        <v>83378440</v>
      </c>
      <c r="D442" s="684">
        <v>506953</v>
      </c>
      <c r="E442" s="687">
        <v>180973</v>
      </c>
      <c r="F442" s="687">
        <v>263009</v>
      </c>
      <c r="G442" s="687">
        <v>62971</v>
      </c>
      <c r="H442" s="684">
        <v>82871487</v>
      </c>
      <c r="I442" s="687">
        <v>11495417</v>
      </c>
      <c r="J442" s="687">
        <v>23956645</v>
      </c>
      <c r="K442" s="687">
        <v>47419425</v>
      </c>
      <c r="L442" s="687">
        <v>0</v>
      </c>
    </row>
    <row r="443" spans="2:12" ht="12.75">
      <c r="B443" s="705" t="s">
        <v>275</v>
      </c>
      <c r="C443" s="684">
        <f t="shared" si="14"/>
        <v>93901078</v>
      </c>
      <c r="D443" s="660">
        <v>444824</v>
      </c>
      <c r="E443" s="660">
        <v>145798</v>
      </c>
      <c r="F443" s="660">
        <v>221921</v>
      </c>
      <c r="G443" s="660">
        <v>77105</v>
      </c>
      <c r="H443" s="660">
        <v>93456254</v>
      </c>
      <c r="I443" s="661">
        <v>12989301</v>
      </c>
      <c r="J443" s="660">
        <v>24252314</v>
      </c>
      <c r="K443" s="660">
        <v>56214639</v>
      </c>
      <c r="L443" s="662">
        <v>0</v>
      </c>
    </row>
    <row r="444" spans="2:12" ht="12.75">
      <c r="B444" s="705" t="s">
        <v>276</v>
      </c>
      <c r="C444" s="684">
        <f t="shared" si="14"/>
        <v>97715871</v>
      </c>
      <c r="D444" s="684">
        <v>501090</v>
      </c>
      <c r="E444" s="687">
        <v>136122</v>
      </c>
      <c r="F444" s="687">
        <v>308716</v>
      </c>
      <c r="G444" s="687">
        <v>56252</v>
      </c>
      <c r="H444" s="684">
        <v>97214781</v>
      </c>
      <c r="I444" s="687">
        <v>15895397</v>
      </c>
      <c r="J444" s="687">
        <v>28478797</v>
      </c>
      <c r="K444" s="687">
        <v>52840587</v>
      </c>
      <c r="L444" s="687">
        <v>0</v>
      </c>
    </row>
    <row r="445" spans="2:12" ht="12.75">
      <c r="B445" s="705" t="s">
        <v>277</v>
      </c>
      <c r="C445" s="684">
        <f t="shared" si="14"/>
        <v>99467079</v>
      </c>
      <c r="D445" s="685">
        <v>496753</v>
      </c>
      <c r="E445" s="685">
        <v>139368</v>
      </c>
      <c r="F445" s="685">
        <v>288296</v>
      </c>
      <c r="G445" s="686">
        <v>69089</v>
      </c>
      <c r="H445" s="684">
        <v>98970326</v>
      </c>
      <c r="I445" s="685">
        <v>15406513</v>
      </c>
      <c r="J445" s="685">
        <v>29584265</v>
      </c>
      <c r="K445" s="685">
        <v>53979548</v>
      </c>
      <c r="L445" s="686">
        <v>0</v>
      </c>
    </row>
    <row r="446" spans="2:12" ht="12.75">
      <c r="B446" s="705" t="s">
        <v>278</v>
      </c>
      <c r="C446" s="684">
        <v>98783442</v>
      </c>
      <c r="D446" s="685">
        <v>431889</v>
      </c>
      <c r="E446" s="685">
        <v>146917</v>
      </c>
      <c r="F446" s="685">
        <v>253926</v>
      </c>
      <c r="G446" s="686">
        <v>31046</v>
      </c>
      <c r="H446" s="684">
        <v>98351553</v>
      </c>
      <c r="I446" s="685">
        <v>13211629</v>
      </c>
      <c r="J446" s="685">
        <v>28906546</v>
      </c>
      <c r="K446" s="685">
        <v>56233378</v>
      </c>
      <c r="L446" s="686">
        <v>0</v>
      </c>
    </row>
    <row r="447" spans="2:12" ht="12.75">
      <c r="B447" s="705" t="s">
        <v>279</v>
      </c>
      <c r="C447" s="684">
        <v>99441068</v>
      </c>
      <c r="D447" s="684">
        <v>604779</v>
      </c>
      <c r="E447" s="687">
        <v>156559</v>
      </c>
      <c r="F447" s="687">
        <v>296235</v>
      </c>
      <c r="G447" s="687">
        <v>151985</v>
      </c>
      <c r="H447" s="684">
        <v>98836289</v>
      </c>
      <c r="I447" s="687">
        <v>13738070</v>
      </c>
      <c r="J447" s="687">
        <v>31047650</v>
      </c>
      <c r="K447" s="687">
        <v>54050569</v>
      </c>
      <c r="L447" s="687">
        <v>0</v>
      </c>
    </row>
    <row r="448" spans="2:12" ht="12.75">
      <c r="B448" s="705" t="s">
        <v>280</v>
      </c>
      <c r="C448" s="684">
        <v>100815036</v>
      </c>
      <c r="D448" s="685">
        <v>512334</v>
      </c>
      <c r="E448" s="685">
        <v>145829</v>
      </c>
      <c r="F448" s="685">
        <v>290888</v>
      </c>
      <c r="G448" s="685">
        <v>75617</v>
      </c>
      <c r="H448" s="687">
        <v>100302702</v>
      </c>
      <c r="I448" s="685">
        <v>14244388</v>
      </c>
      <c r="J448" s="685">
        <v>32756234</v>
      </c>
      <c r="K448" s="685">
        <v>53302080</v>
      </c>
      <c r="L448" s="686">
        <v>0</v>
      </c>
    </row>
    <row r="449" spans="2:12" ht="12.75">
      <c r="B449" s="705" t="s">
        <v>281</v>
      </c>
      <c r="C449" s="684">
        <f>SUM(D449+H449)</f>
        <v>97522278</v>
      </c>
      <c r="D449" s="685">
        <v>455737</v>
      </c>
      <c r="E449" s="685">
        <v>125370</v>
      </c>
      <c r="F449" s="685">
        <v>259194</v>
      </c>
      <c r="G449" s="686">
        <v>71173</v>
      </c>
      <c r="H449" s="695">
        <v>97066541</v>
      </c>
      <c r="I449" s="685">
        <v>13496180</v>
      </c>
      <c r="J449" s="685">
        <v>32357917</v>
      </c>
      <c r="K449" s="685">
        <v>51212444</v>
      </c>
      <c r="L449" s="685">
        <v>0</v>
      </c>
    </row>
    <row r="450" spans="2:12" ht="12.75">
      <c r="B450" s="705" t="s">
        <v>282</v>
      </c>
      <c r="C450" s="684">
        <f>SUM(D450+H450)</f>
        <v>87972319</v>
      </c>
      <c r="D450" s="685">
        <v>449241</v>
      </c>
      <c r="E450" s="685">
        <v>137836</v>
      </c>
      <c r="F450" s="685">
        <v>249036</v>
      </c>
      <c r="G450" s="686">
        <v>62369</v>
      </c>
      <c r="H450" s="695">
        <v>87523078</v>
      </c>
      <c r="I450" s="685">
        <v>11823830</v>
      </c>
      <c r="J450" s="685">
        <v>26806394</v>
      </c>
      <c r="K450" s="685">
        <v>48892854</v>
      </c>
      <c r="L450" s="685">
        <v>0</v>
      </c>
    </row>
    <row r="451" spans="2:12" ht="12.75">
      <c r="B451" s="705"/>
      <c r="C451" s="696"/>
      <c r="D451" s="697"/>
      <c r="E451" s="698"/>
      <c r="F451" s="698"/>
      <c r="G451" s="698"/>
      <c r="H451" s="697"/>
      <c r="I451" s="698"/>
      <c r="J451" s="698"/>
      <c r="K451" s="698"/>
      <c r="L451" s="698"/>
    </row>
    <row r="452" spans="2:12" ht="12.75">
      <c r="B452" s="706">
        <v>2017</v>
      </c>
      <c r="C452" s="699">
        <f t="shared" ref="C452:K452" si="15">SUM(C439:C450)</f>
        <v>1119140641</v>
      </c>
      <c r="D452" s="699">
        <f t="shared" si="15"/>
        <v>5755809</v>
      </c>
      <c r="E452" s="699">
        <f t="shared" si="15"/>
        <v>1734268</v>
      </c>
      <c r="F452" s="699">
        <f t="shared" si="15"/>
        <v>3141217</v>
      </c>
      <c r="G452" s="699">
        <f t="shared" si="15"/>
        <v>880324</v>
      </c>
      <c r="H452" s="699">
        <f t="shared" si="15"/>
        <v>1113384832</v>
      </c>
      <c r="I452" s="699">
        <f t="shared" si="15"/>
        <v>160458984</v>
      </c>
      <c r="J452" s="699">
        <f t="shared" si="15"/>
        <v>333788636</v>
      </c>
      <c r="K452" s="699">
        <f t="shared" si="15"/>
        <v>619137212</v>
      </c>
      <c r="L452" s="699">
        <f>SUM(L439:L450)</f>
        <v>0</v>
      </c>
    </row>
    <row r="455" spans="2:12" ht="20.25" thickBot="1">
      <c r="B455" s="558"/>
      <c r="C455" s="558"/>
      <c r="D455" s="558"/>
      <c r="E455" s="558"/>
      <c r="F455" s="559" t="s">
        <v>297</v>
      </c>
      <c r="G455" s="558"/>
      <c r="H455" s="558"/>
      <c r="I455" s="558"/>
      <c r="J455" s="558"/>
      <c r="K455" s="558"/>
      <c r="L455" s="558"/>
    </row>
    <row r="456" spans="2:12" ht="15.75">
      <c r="B456" s="538" t="s">
        <v>271</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272</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273</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274</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275</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276</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277</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278</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279</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280</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281</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282</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339</v>
      </c>
    </row>
    <row r="474" spans="2:12" ht="18">
      <c r="B474" s="810"/>
      <c r="C474" s="810"/>
      <c r="D474" s="810"/>
      <c r="E474" s="810"/>
      <c r="F474" s="811" t="s">
        <v>258</v>
      </c>
      <c r="G474" s="810"/>
      <c r="H474" s="810"/>
      <c r="I474" s="810"/>
      <c r="J474" s="810"/>
      <c r="K474" s="810"/>
      <c r="L474" s="810"/>
    </row>
    <row r="475" spans="2:12" ht="12.75" customHeight="1">
      <c r="B475" s="1468" t="s">
        <v>259</v>
      </c>
      <c r="C475" s="1466" t="s">
        <v>22</v>
      </c>
      <c r="D475" s="1466" t="s">
        <v>260</v>
      </c>
      <c r="E475" s="1475" t="s">
        <v>261</v>
      </c>
      <c r="F475" s="1476"/>
      <c r="G475" s="1477"/>
      <c r="H475" s="1471" t="s">
        <v>262</v>
      </c>
      <c r="I475" s="1475" t="s">
        <v>263</v>
      </c>
      <c r="J475" s="1476"/>
      <c r="K475" s="1476"/>
      <c r="L475" s="1477"/>
    </row>
    <row r="476" spans="2:12" ht="11.25" customHeight="1">
      <c r="B476" s="1478"/>
      <c r="C476" s="1467"/>
      <c r="D476" s="1467"/>
      <c r="E476" s="1533" t="s">
        <v>300</v>
      </c>
      <c r="F476" s="1535" t="s">
        <v>301</v>
      </c>
      <c r="G476" s="1535" t="s">
        <v>302</v>
      </c>
      <c r="H476" s="1472"/>
      <c r="I476" s="1468" t="s">
        <v>267</v>
      </c>
      <c r="J476" s="1468" t="s">
        <v>24</v>
      </c>
      <c r="K476" s="1466" t="s">
        <v>268</v>
      </c>
      <c r="L476" s="1468" t="s">
        <v>269</v>
      </c>
    </row>
    <row r="477" spans="2:12" ht="11.25" customHeight="1">
      <c r="B477" s="1478"/>
      <c r="C477" s="1467"/>
      <c r="D477" s="1467"/>
      <c r="E477" s="1534"/>
      <c r="F477" s="1536"/>
      <c r="G477" s="1536"/>
      <c r="H477" s="1472"/>
      <c r="I477" s="1478"/>
      <c r="J477" s="1478"/>
      <c r="K477" s="1467"/>
      <c r="L477" s="1469"/>
    </row>
    <row r="478" spans="2:12" ht="12.75">
      <c r="B478" s="681">
        <v>0</v>
      </c>
      <c r="C478" s="680">
        <v>1</v>
      </c>
      <c r="D478" s="680">
        <v>2</v>
      </c>
      <c r="E478" s="681">
        <v>3</v>
      </c>
      <c r="F478" s="681">
        <v>4</v>
      </c>
      <c r="G478" s="680">
        <v>5</v>
      </c>
      <c r="H478" s="680">
        <v>6</v>
      </c>
      <c r="I478" s="680">
        <v>7</v>
      </c>
      <c r="J478" s="680">
        <v>8</v>
      </c>
      <c r="K478" s="682">
        <v>9</v>
      </c>
      <c r="L478" s="680">
        <v>10</v>
      </c>
    </row>
    <row r="479" spans="2:12" ht="12.75">
      <c r="B479" s="703"/>
      <c r="C479" s="683"/>
      <c r="D479" s="683"/>
      <c r="E479" s="683"/>
      <c r="F479" s="683"/>
      <c r="G479" s="683"/>
      <c r="H479" s="683"/>
      <c r="I479" s="683"/>
      <c r="J479" s="683"/>
      <c r="K479" s="683"/>
      <c r="L479" s="708"/>
    </row>
    <row r="480" spans="2:12" ht="14.25">
      <c r="B480" s="704"/>
      <c r="C480" s="1531" t="s">
        <v>270</v>
      </c>
      <c r="D480" s="1531"/>
      <c r="E480" s="1531"/>
      <c r="F480" s="1531"/>
      <c r="G480" s="1531"/>
      <c r="H480" s="1531"/>
      <c r="I480" s="1531"/>
      <c r="J480" s="1531"/>
      <c r="K480" s="1531"/>
      <c r="L480" s="1532"/>
    </row>
    <row r="481" spans="2:12" ht="12.75">
      <c r="B481" s="703"/>
      <c r="C481" s="683"/>
      <c r="D481" s="683"/>
      <c r="E481" s="683"/>
      <c r="F481" s="683"/>
      <c r="G481" s="683"/>
      <c r="H481" s="683"/>
      <c r="I481" s="683"/>
      <c r="J481" s="683"/>
      <c r="K481" s="683"/>
      <c r="L481" s="708"/>
    </row>
    <row r="482" spans="2:12" ht="15">
      <c r="B482" s="812" t="s">
        <v>271</v>
      </c>
      <c r="C482" s="684">
        <f t="shared" ref="C482:C488" si="18">SUM(D482+H482)</f>
        <v>153311</v>
      </c>
      <c r="D482" s="684">
        <v>4907</v>
      </c>
      <c r="E482" s="684">
        <v>2376</v>
      </c>
      <c r="F482" s="684">
        <v>2183</v>
      </c>
      <c r="G482" s="684">
        <v>348</v>
      </c>
      <c r="H482" s="684">
        <v>148404</v>
      </c>
      <c r="I482" s="684">
        <v>23209</v>
      </c>
      <c r="J482" s="684">
        <v>48538</v>
      </c>
      <c r="K482" s="684">
        <v>76657</v>
      </c>
      <c r="L482" s="684">
        <v>0</v>
      </c>
    </row>
    <row r="483" spans="2:12" ht="15">
      <c r="B483" s="812" t="s">
        <v>272</v>
      </c>
      <c r="C483" s="684">
        <f t="shared" si="18"/>
        <v>149700</v>
      </c>
      <c r="D483" s="684">
        <v>4276</v>
      </c>
      <c r="E483" s="684">
        <v>1971</v>
      </c>
      <c r="F483" s="684">
        <v>2099</v>
      </c>
      <c r="G483" s="684">
        <v>206</v>
      </c>
      <c r="H483" s="684">
        <v>145424</v>
      </c>
      <c r="I483" s="684">
        <v>23853</v>
      </c>
      <c r="J483" s="684">
        <v>43685</v>
      </c>
      <c r="K483" s="684">
        <v>77886</v>
      </c>
      <c r="L483" s="684">
        <v>0</v>
      </c>
    </row>
    <row r="484" spans="2:12" ht="15">
      <c r="B484" s="812" t="s">
        <v>273</v>
      </c>
      <c r="C484" s="684">
        <f t="shared" si="18"/>
        <v>176360</v>
      </c>
      <c r="D484" s="685">
        <v>5618</v>
      </c>
      <c r="E484" s="685">
        <v>2663</v>
      </c>
      <c r="F484" s="685">
        <v>2694</v>
      </c>
      <c r="G484" s="686">
        <v>261</v>
      </c>
      <c r="H484" s="684">
        <v>170742</v>
      </c>
      <c r="I484" s="685">
        <v>27174</v>
      </c>
      <c r="J484" s="685">
        <v>52139</v>
      </c>
      <c r="K484" s="685">
        <v>91429</v>
      </c>
      <c r="L484" s="686">
        <v>0</v>
      </c>
    </row>
    <row r="485" spans="2:12" ht="15">
      <c r="B485" s="812" t="s">
        <v>274</v>
      </c>
      <c r="C485" s="684">
        <f t="shared" si="18"/>
        <v>152257</v>
      </c>
      <c r="D485" s="684">
        <v>4644</v>
      </c>
      <c r="E485" s="687">
        <v>2428</v>
      </c>
      <c r="F485" s="687">
        <v>2008</v>
      </c>
      <c r="G485" s="684">
        <v>208</v>
      </c>
      <c r="H485" s="684">
        <v>147613</v>
      </c>
      <c r="I485" s="684">
        <v>23760</v>
      </c>
      <c r="J485" s="684">
        <v>44089</v>
      </c>
      <c r="K485" s="684">
        <v>79764</v>
      </c>
      <c r="L485" s="684">
        <v>0</v>
      </c>
    </row>
    <row r="486" spans="2:12" ht="15">
      <c r="B486" s="812" t="s">
        <v>275</v>
      </c>
      <c r="C486" s="684">
        <f t="shared" si="18"/>
        <v>162957</v>
      </c>
      <c r="D486" s="709">
        <v>4436</v>
      </c>
      <c r="E486" s="660">
        <v>1879</v>
      </c>
      <c r="F486" s="662">
        <v>2351</v>
      </c>
      <c r="G486" s="662">
        <v>206</v>
      </c>
      <c r="H486" s="709">
        <v>158521</v>
      </c>
      <c r="I486" s="660">
        <v>25665</v>
      </c>
      <c r="J486" s="660">
        <v>43148</v>
      </c>
      <c r="K486" s="662">
        <v>89708</v>
      </c>
      <c r="L486" s="684">
        <v>0</v>
      </c>
    </row>
    <row r="487" spans="2:12" ht="15">
      <c r="B487" s="812" t="s">
        <v>276</v>
      </c>
      <c r="C487" s="684">
        <f t="shared" si="18"/>
        <v>181713</v>
      </c>
      <c r="D487" s="684">
        <v>5439</v>
      </c>
      <c r="E487" s="687">
        <v>2129</v>
      </c>
      <c r="F487" s="687">
        <v>3088</v>
      </c>
      <c r="G487" s="684">
        <v>222</v>
      </c>
      <c r="H487" s="684">
        <v>176274</v>
      </c>
      <c r="I487" s="684">
        <v>31296</v>
      </c>
      <c r="J487" s="684">
        <v>51302</v>
      </c>
      <c r="K487" s="684">
        <v>93676</v>
      </c>
      <c r="L487" s="684">
        <v>0</v>
      </c>
    </row>
    <row r="488" spans="2:12" ht="15">
      <c r="B488" s="812" t="s">
        <v>277</v>
      </c>
      <c r="C488" s="684">
        <f t="shared" si="18"/>
        <v>167840</v>
      </c>
      <c r="D488" s="710">
        <v>5002</v>
      </c>
      <c r="E488" s="685">
        <v>2060</v>
      </c>
      <c r="F488" s="686">
        <v>2632</v>
      </c>
      <c r="G488" s="686">
        <v>310</v>
      </c>
      <c r="H488" s="684">
        <v>162838</v>
      </c>
      <c r="I488" s="685">
        <v>28780</v>
      </c>
      <c r="J488" s="685">
        <v>54814</v>
      </c>
      <c r="K488" s="685">
        <v>79244</v>
      </c>
      <c r="L488" s="686">
        <v>0</v>
      </c>
    </row>
    <row r="489" spans="2:12" ht="15">
      <c r="B489" s="812" t="s">
        <v>278</v>
      </c>
      <c r="C489" s="684">
        <v>172228</v>
      </c>
      <c r="D489" s="710">
        <v>4825</v>
      </c>
      <c r="E489" s="685">
        <v>1907</v>
      </c>
      <c r="F489" s="685">
        <v>2589</v>
      </c>
      <c r="G489" s="686">
        <v>329</v>
      </c>
      <c r="H489" s="684">
        <v>167403</v>
      </c>
      <c r="I489" s="685">
        <v>26432</v>
      </c>
      <c r="J489" s="685">
        <v>56705</v>
      </c>
      <c r="K489" s="685">
        <v>84266</v>
      </c>
      <c r="L489" s="686">
        <v>0</v>
      </c>
    </row>
    <row r="490" spans="2:12" ht="15">
      <c r="B490" s="812" t="s">
        <v>279</v>
      </c>
      <c r="C490" s="684">
        <v>160101</v>
      </c>
      <c r="D490" s="684">
        <v>5229</v>
      </c>
      <c r="E490" s="687">
        <v>1936</v>
      </c>
      <c r="F490" s="687">
        <v>2930</v>
      </c>
      <c r="G490" s="684">
        <v>363</v>
      </c>
      <c r="H490" s="684">
        <v>154872</v>
      </c>
      <c r="I490" s="684">
        <v>25855</v>
      </c>
      <c r="J490" s="684">
        <v>53933</v>
      </c>
      <c r="K490" s="684">
        <v>75084</v>
      </c>
      <c r="L490" s="684">
        <v>0</v>
      </c>
    </row>
    <row r="491" spans="2:12" ht="15">
      <c r="B491" s="813" t="s">
        <v>280</v>
      </c>
      <c r="C491" s="891">
        <v>176881</v>
      </c>
      <c r="D491" s="893">
        <v>4941</v>
      </c>
      <c r="E491" s="894">
        <v>1899</v>
      </c>
      <c r="F491" s="894">
        <v>2767</v>
      </c>
      <c r="G491" s="894">
        <v>275</v>
      </c>
      <c r="H491" s="892">
        <v>171940</v>
      </c>
      <c r="I491" s="894">
        <v>28983</v>
      </c>
      <c r="J491" s="894">
        <v>60425</v>
      </c>
      <c r="K491" s="894">
        <v>82532</v>
      </c>
      <c r="L491" s="686"/>
    </row>
    <row r="492" spans="2:12" ht="15">
      <c r="B492" s="813" t="s">
        <v>281</v>
      </c>
      <c r="C492" s="891">
        <v>157650</v>
      </c>
      <c r="D492" s="894">
        <v>4336</v>
      </c>
      <c r="E492" s="894">
        <v>1814</v>
      </c>
      <c r="F492" s="894">
        <v>2017</v>
      </c>
      <c r="G492" s="894">
        <v>505</v>
      </c>
      <c r="H492" s="894">
        <v>153314</v>
      </c>
      <c r="I492" s="894">
        <v>26176</v>
      </c>
      <c r="J492" s="894">
        <v>53316</v>
      </c>
      <c r="K492" s="894">
        <v>73822</v>
      </c>
      <c r="L492" s="686"/>
    </row>
    <row r="493" spans="2:12" ht="15">
      <c r="B493" s="813" t="s">
        <v>282</v>
      </c>
      <c r="C493" s="684">
        <v>133310</v>
      </c>
      <c r="D493" s="685">
        <v>4231</v>
      </c>
      <c r="E493" s="685">
        <v>2037</v>
      </c>
      <c r="F493" s="685">
        <v>1869</v>
      </c>
      <c r="G493" s="685">
        <v>325</v>
      </c>
      <c r="H493" s="685">
        <v>129079</v>
      </c>
      <c r="I493" s="685">
        <v>21017</v>
      </c>
      <c r="J493" s="685">
        <v>43426</v>
      </c>
      <c r="K493" s="685">
        <v>64636</v>
      </c>
      <c r="L493" s="686"/>
    </row>
    <row r="494" spans="2:12" ht="15">
      <c r="B494" s="707"/>
      <c r="C494" s="687"/>
      <c r="D494" s="687"/>
      <c r="E494" s="687"/>
      <c r="F494" s="687"/>
      <c r="G494" s="687"/>
      <c r="H494" s="687"/>
      <c r="I494" s="687"/>
      <c r="J494" s="687"/>
      <c r="K494" s="687"/>
      <c r="L494" s="684"/>
    </row>
    <row r="495" spans="2:12" ht="12.75">
      <c r="B495" s="706">
        <v>2018</v>
      </c>
      <c r="C495" s="688">
        <f t="shared" ref="C495:K495" si="19">SUM(C482:C493)</f>
        <v>1944308</v>
      </c>
      <c r="D495" s="688">
        <f>SUM(D482:D493)</f>
        <v>57884</v>
      </c>
      <c r="E495" s="688">
        <f t="shared" si="19"/>
        <v>25099</v>
      </c>
      <c r="F495" s="688">
        <f t="shared" si="19"/>
        <v>29227</v>
      </c>
      <c r="G495" s="688">
        <f>SUM(G482:G493)</f>
        <v>3558</v>
      </c>
      <c r="H495" s="688">
        <f t="shared" si="19"/>
        <v>1886424</v>
      </c>
      <c r="I495" s="688">
        <f t="shared" si="19"/>
        <v>312200</v>
      </c>
      <c r="J495" s="688">
        <f t="shared" si="19"/>
        <v>605520</v>
      </c>
      <c r="K495" s="688">
        <f t="shared" si="19"/>
        <v>968704</v>
      </c>
      <c r="L495" s="688">
        <f>SUM(L482:L493)</f>
        <v>0</v>
      </c>
    </row>
    <row r="496" spans="2:12" ht="12.75">
      <c r="B496" s="704"/>
      <c r="C496" s="689"/>
      <c r="D496" s="689"/>
      <c r="E496" s="689"/>
      <c r="F496" s="689"/>
      <c r="G496" s="689"/>
      <c r="H496" s="689"/>
      <c r="I496" s="689"/>
      <c r="J496" s="689"/>
      <c r="K496" s="689"/>
      <c r="L496" s="701"/>
    </row>
    <row r="497" spans="2:12" ht="12.75">
      <c r="B497" s="704"/>
      <c r="C497" s="1465" t="s">
        <v>295</v>
      </c>
      <c r="D497" s="1465"/>
      <c r="E497" s="1465"/>
      <c r="F497" s="1465"/>
      <c r="G497" s="1465"/>
      <c r="H497" s="1465"/>
      <c r="I497" s="1465"/>
      <c r="J497" s="1465"/>
      <c r="K497" s="1465"/>
      <c r="L497" s="1537"/>
    </row>
    <row r="498" spans="2:12" ht="12.75">
      <c r="B498" s="703"/>
      <c r="C498" s="689"/>
      <c r="D498" s="689"/>
      <c r="E498" s="689"/>
      <c r="F498" s="689"/>
      <c r="G498" s="689"/>
      <c r="H498" s="689"/>
      <c r="I498" s="689"/>
      <c r="J498" s="689"/>
      <c r="K498" s="689"/>
      <c r="L498" s="701"/>
    </row>
    <row r="499" spans="2:12" ht="12.75">
      <c r="B499" s="705" t="s">
        <v>271</v>
      </c>
      <c r="C499" s="684">
        <f t="shared" ref="C499:C505" si="20">SUM(D499+H499)</f>
        <v>45099890</v>
      </c>
      <c r="D499" s="684">
        <v>252878</v>
      </c>
      <c r="E499" s="684">
        <v>84059</v>
      </c>
      <c r="F499" s="684">
        <v>124324</v>
      </c>
      <c r="G499" s="684">
        <v>44495</v>
      </c>
      <c r="H499" s="684">
        <v>44847012</v>
      </c>
      <c r="I499" s="684">
        <v>6130268</v>
      </c>
      <c r="J499" s="684">
        <v>13150822</v>
      </c>
      <c r="K499" s="684">
        <v>25565922</v>
      </c>
      <c r="L499" s="684">
        <v>0</v>
      </c>
    </row>
    <row r="500" spans="2:12" ht="12.75">
      <c r="B500" s="705" t="s">
        <v>272</v>
      </c>
      <c r="C500" s="684">
        <f t="shared" si="20"/>
        <v>44003287</v>
      </c>
      <c r="D500" s="684">
        <v>212882</v>
      </c>
      <c r="E500" s="684">
        <v>66858</v>
      </c>
      <c r="F500" s="684">
        <v>119964</v>
      </c>
      <c r="G500" s="684">
        <v>26060</v>
      </c>
      <c r="H500" s="684">
        <v>43790405</v>
      </c>
      <c r="I500" s="684">
        <v>6249605</v>
      </c>
      <c r="J500" s="684">
        <v>11767910</v>
      </c>
      <c r="K500" s="684">
        <v>25772890</v>
      </c>
      <c r="L500" s="684">
        <v>0</v>
      </c>
    </row>
    <row r="501" spans="2:12" ht="12.75">
      <c r="B501" s="705" t="s">
        <v>273</v>
      </c>
      <c r="C501" s="684">
        <f t="shared" si="20"/>
        <v>51532662</v>
      </c>
      <c r="D501" s="685">
        <v>276186</v>
      </c>
      <c r="E501" s="685">
        <v>92377</v>
      </c>
      <c r="F501" s="685">
        <v>149908</v>
      </c>
      <c r="G501" s="686">
        <v>33901</v>
      </c>
      <c r="H501" s="684">
        <v>51256476</v>
      </c>
      <c r="I501" s="685">
        <v>7135756</v>
      </c>
      <c r="J501" s="685">
        <v>13997142</v>
      </c>
      <c r="K501" s="685">
        <v>30123578</v>
      </c>
      <c r="L501" s="686">
        <v>0</v>
      </c>
    </row>
    <row r="502" spans="2:12" ht="12.75">
      <c r="B502" s="705" t="s">
        <v>274</v>
      </c>
      <c r="C502" s="684">
        <f t="shared" si="20"/>
        <v>45189937</v>
      </c>
      <c r="D502" s="684">
        <v>208679</v>
      </c>
      <c r="E502" s="687">
        <v>67024</v>
      </c>
      <c r="F502" s="687">
        <v>110501</v>
      </c>
      <c r="G502" s="684">
        <v>31154</v>
      </c>
      <c r="H502" s="684">
        <v>44981258</v>
      </c>
      <c r="I502" s="684">
        <v>6355996</v>
      </c>
      <c r="J502" s="684">
        <v>11909326</v>
      </c>
      <c r="K502" s="684">
        <v>26715936</v>
      </c>
      <c r="L502" s="684">
        <v>0</v>
      </c>
    </row>
    <row r="503" spans="2:12" ht="12.75">
      <c r="B503" s="705" t="s">
        <v>275</v>
      </c>
      <c r="C503" s="684">
        <f t="shared" si="20"/>
        <v>48304474</v>
      </c>
      <c r="D503" s="660">
        <v>222782</v>
      </c>
      <c r="E503" s="660">
        <v>65617</v>
      </c>
      <c r="F503" s="660">
        <v>131166</v>
      </c>
      <c r="G503" s="660">
        <v>25999</v>
      </c>
      <c r="H503" s="660">
        <v>48081692</v>
      </c>
      <c r="I503" s="660">
        <v>6862169</v>
      </c>
      <c r="J503" s="660">
        <v>11707521</v>
      </c>
      <c r="K503" s="662">
        <v>29512002</v>
      </c>
      <c r="L503" s="684">
        <v>0</v>
      </c>
    </row>
    <row r="504" spans="2:12" ht="12.75">
      <c r="B504" s="705" t="s">
        <v>276</v>
      </c>
      <c r="C504" s="684">
        <f t="shared" si="20"/>
        <v>51811853</v>
      </c>
      <c r="D504" s="684">
        <v>282004</v>
      </c>
      <c r="E504" s="687">
        <v>76688</v>
      </c>
      <c r="F504" s="687">
        <v>177674</v>
      </c>
      <c r="G504" s="684">
        <v>27642</v>
      </c>
      <c r="H504" s="684">
        <v>51529849</v>
      </c>
      <c r="I504" s="684">
        <v>8016005</v>
      </c>
      <c r="J504" s="684">
        <v>13339077</v>
      </c>
      <c r="K504" s="684">
        <v>30174767</v>
      </c>
      <c r="L504" s="684">
        <v>0</v>
      </c>
    </row>
    <row r="505" spans="2:12" ht="12.75">
      <c r="B505" s="705" t="s">
        <v>277</v>
      </c>
      <c r="C505" s="684">
        <f t="shared" si="20"/>
        <v>48842758</v>
      </c>
      <c r="D505" s="685">
        <v>265436</v>
      </c>
      <c r="E505" s="685">
        <v>71941</v>
      </c>
      <c r="F505" s="685">
        <v>155048</v>
      </c>
      <c r="G505" s="686">
        <v>38447</v>
      </c>
      <c r="H505" s="684">
        <v>48577322</v>
      </c>
      <c r="I505" s="685">
        <v>7658442</v>
      </c>
      <c r="J505" s="685">
        <v>14565252</v>
      </c>
      <c r="K505" s="685">
        <v>26353628</v>
      </c>
      <c r="L505" s="686">
        <v>0</v>
      </c>
    </row>
    <row r="506" spans="2:12" ht="12.75">
      <c r="B506" s="705" t="s">
        <v>278</v>
      </c>
      <c r="C506" s="684">
        <v>48263436</v>
      </c>
      <c r="D506" s="685">
        <v>256924</v>
      </c>
      <c r="E506" s="685">
        <v>69078</v>
      </c>
      <c r="F506" s="685">
        <v>147163</v>
      </c>
      <c r="G506" s="686">
        <v>40683</v>
      </c>
      <c r="H506" s="684">
        <v>48006512</v>
      </c>
      <c r="I506" s="685">
        <v>6609994</v>
      </c>
      <c r="J506" s="685">
        <v>14348975</v>
      </c>
      <c r="K506" s="685">
        <v>27047543</v>
      </c>
      <c r="L506" s="686">
        <v>0</v>
      </c>
    </row>
    <row r="507" spans="2:12" ht="12.75">
      <c r="B507" s="705" t="s">
        <v>279</v>
      </c>
      <c r="C507" s="684">
        <v>45286151</v>
      </c>
      <c r="D507" s="685">
        <v>278053</v>
      </c>
      <c r="E507" s="685">
        <v>69043</v>
      </c>
      <c r="F507" s="685">
        <v>162479</v>
      </c>
      <c r="G507" s="686">
        <v>46531</v>
      </c>
      <c r="H507" s="684">
        <v>45008098</v>
      </c>
      <c r="I507" s="685">
        <v>6477502</v>
      </c>
      <c r="J507" s="685">
        <v>13766890</v>
      </c>
      <c r="K507" s="685">
        <v>24763706</v>
      </c>
      <c r="L507" s="686">
        <v>0</v>
      </c>
    </row>
    <row r="508" spans="2:12" ht="12.75">
      <c r="B508" s="705" t="s">
        <v>280</v>
      </c>
      <c r="C508" s="895">
        <v>51567073</v>
      </c>
      <c r="D508" s="897">
        <v>269087</v>
      </c>
      <c r="E508" s="897">
        <v>66984</v>
      </c>
      <c r="F508" s="897">
        <v>160926</v>
      </c>
      <c r="G508" s="897">
        <v>41177</v>
      </c>
      <c r="H508" s="896">
        <v>51297986</v>
      </c>
      <c r="I508" s="897">
        <v>7715024</v>
      </c>
      <c r="J508" s="897">
        <v>16353050</v>
      </c>
      <c r="K508" s="897">
        <v>27229912</v>
      </c>
      <c r="L508" s="686"/>
    </row>
    <row r="509" spans="2:12" ht="12.75">
      <c r="B509" s="705" t="s">
        <v>281</v>
      </c>
      <c r="C509" s="895">
        <v>46086574</v>
      </c>
      <c r="D509" s="897">
        <v>232053</v>
      </c>
      <c r="E509" s="897">
        <v>58546</v>
      </c>
      <c r="F509" s="897">
        <v>113020</v>
      </c>
      <c r="G509" s="897">
        <v>60487</v>
      </c>
      <c r="H509" s="897">
        <v>45854521</v>
      </c>
      <c r="I509" s="897">
        <v>6971766</v>
      </c>
      <c r="J509" s="897">
        <v>14390917</v>
      </c>
      <c r="K509" s="897">
        <v>24491838</v>
      </c>
      <c r="L509" s="686"/>
    </row>
    <row r="510" spans="2:12" ht="12.75">
      <c r="B510" s="705" t="s">
        <v>282</v>
      </c>
      <c r="C510" s="684">
        <v>39184758</v>
      </c>
      <c r="D510" s="685">
        <v>228472</v>
      </c>
      <c r="E510" s="685">
        <v>69809</v>
      </c>
      <c r="F510" s="685">
        <v>111392</v>
      </c>
      <c r="G510" s="685">
        <v>47271</v>
      </c>
      <c r="H510" s="685">
        <v>38956286</v>
      </c>
      <c r="I510" s="685">
        <v>5576516</v>
      </c>
      <c r="J510" s="685">
        <v>11693522</v>
      </c>
      <c r="K510" s="685">
        <v>21686248</v>
      </c>
      <c r="L510" s="686"/>
    </row>
    <row r="511" spans="2:12" ht="12.75">
      <c r="B511" s="704"/>
      <c r="C511" s="687"/>
      <c r="D511" s="687"/>
      <c r="E511" s="687"/>
      <c r="F511" s="687"/>
      <c r="G511" s="687"/>
      <c r="H511" s="687"/>
      <c r="I511" s="687"/>
      <c r="J511" s="687"/>
      <c r="K511" s="687"/>
      <c r="L511" s="684"/>
    </row>
    <row r="512" spans="2:12" ht="12.75">
      <c r="B512" s="706">
        <v>2018</v>
      </c>
      <c r="C512" s="688">
        <f t="shared" ref="C512:L512" si="21">SUM(C499:C510)</f>
        <v>565172853</v>
      </c>
      <c r="D512" s="688">
        <f t="shared" si="21"/>
        <v>2985436</v>
      </c>
      <c r="E512" s="688">
        <f t="shared" si="21"/>
        <v>858024</v>
      </c>
      <c r="F512" s="688">
        <f t="shared" si="21"/>
        <v>1663565</v>
      </c>
      <c r="G512" s="688">
        <f t="shared" si="21"/>
        <v>463847</v>
      </c>
      <c r="H512" s="688">
        <f t="shared" si="21"/>
        <v>562187417</v>
      </c>
      <c r="I512" s="688">
        <f t="shared" si="21"/>
        <v>81759043</v>
      </c>
      <c r="J512" s="688">
        <f t="shared" si="21"/>
        <v>160990404</v>
      </c>
      <c r="K512" s="688">
        <f t="shared" si="21"/>
        <v>319437970</v>
      </c>
      <c r="L512" s="688">
        <f t="shared" si="21"/>
        <v>0</v>
      </c>
    </row>
    <row r="513" spans="2:12" ht="12.75">
      <c r="B513" s="870"/>
      <c r="C513" s="691"/>
      <c r="D513" s="691"/>
      <c r="E513" s="691"/>
      <c r="F513" s="691"/>
      <c r="G513" s="691"/>
      <c r="H513" s="691"/>
      <c r="I513" s="691"/>
      <c r="J513" s="691"/>
      <c r="K513" s="691"/>
      <c r="L513" s="871"/>
    </row>
    <row r="514" spans="2:12" ht="12.75" customHeight="1">
      <c r="B514" s="1538" t="s">
        <v>259</v>
      </c>
      <c r="C514" s="1466" t="s">
        <v>22</v>
      </c>
      <c r="D514" s="1466" t="s">
        <v>260</v>
      </c>
      <c r="E514" s="1475" t="s">
        <v>261</v>
      </c>
      <c r="F514" s="1476"/>
      <c r="G514" s="1477"/>
      <c r="H514" s="1471" t="s">
        <v>262</v>
      </c>
      <c r="I514" s="1473" t="s">
        <v>263</v>
      </c>
      <c r="J514" s="1474"/>
      <c r="K514" s="1474"/>
      <c r="L514" s="1540"/>
    </row>
    <row r="515" spans="2:12" ht="11.25" customHeight="1">
      <c r="B515" s="1539"/>
      <c r="C515" s="1467"/>
      <c r="D515" s="1467"/>
      <c r="E515" s="1533" t="s">
        <v>300</v>
      </c>
      <c r="F515" s="1535" t="s">
        <v>301</v>
      </c>
      <c r="G515" s="1535" t="s">
        <v>302</v>
      </c>
      <c r="H515" s="1472"/>
      <c r="I515" s="1468" t="s">
        <v>267</v>
      </c>
      <c r="J515" s="1468" t="s">
        <v>24</v>
      </c>
      <c r="K515" s="1466" t="s">
        <v>268</v>
      </c>
      <c r="L515" s="1468" t="s">
        <v>269</v>
      </c>
    </row>
    <row r="516" spans="2:12" ht="11.25" customHeight="1">
      <c r="B516" s="1539"/>
      <c r="C516" s="1467"/>
      <c r="D516" s="1467"/>
      <c r="E516" s="1534"/>
      <c r="F516" s="1536"/>
      <c r="G516" s="1536"/>
      <c r="H516" s="1472"/>
      <c r="I516" s="1469"/>
      <c r="J516" s="1469"/>
      <c r="K516" s="1470"/>
      <c r="L516" s="1469"/>
    </row>
    <row r="517" spans="2:12" ht="12.75">
      <c r="B517" s="681">
        <v>0</v>
      </c>
      <c r="C517" s="692">
        <v>1</v>
      </c>
      <c r="D517" s="692">
        <v>2</v>
      </c>
      <c r="E517" s="693">
        <v>3</v>
      </c>
      <c r="F517" s="693">
        <v>4</v>
      </c>
      <c r="G517" s="692">
        <v>5</v>
      </c>
      <c r="H517" s="692">
        <v>6</v>
      </c>
      <c r="I517" s="692">
        <v>7</v>
      </c>
      <c r="J517" s="692">
        <v>8</v>
      </c>
      <c r="K517" s="692">
        <v>9</v>
      </c>
      <c r="L517" s="692">
        <v>10</v>
      </c>
    </row>
    <row r="518" spans="2:12" ht="12.75">
      <c r="B518" s="703"/>
      <c r="C518" s="689"/>
      <c r="D518" s="689"/>
      <c r="E518" s="689"/>
      <c r="F518" s="689"/>
      <c r="G518" s="689"/>
      <c r="H518" s="689"/>
      <c r="I518" s="689"/>
      <c r="J518" s="689"/>
      <c r="K518" s="689"/>
      <c r="L518" s="701"/>
    </row>
    <row r="519" spans="2:12" ht="12.75">
      <c r="B519" s="704"/>
      <c r="C519" s="1465" t="s">
        <v>296</v>
      </c>
      <c r="D519" s="1465"/>
      <c r="E519" s="1465"/>
      <c r="F519" s="1465"/>
      <c r="G519" s="1465"/>
      <c r="H519" s="1465"/>
      <c r="I519" s="1465"/>
      <c r="J519" s="1465"/>
      <c r="K519" s="1465"/>
      <c r="L519" s="1537"/>
    </row>
    <row r="520" spans="2:12" ht="12.75">
      <c r="B520" s="704"/>
      <c r="C520" s="694"/>
      <c r="D520" s="694"/>
      <c r="E520" s="694"/>
      <c r="F520" s="694"/>
      <c r="G520" s="694"/>
      <c r="H520" s="694"/>
      <c r="I520" s="694"/>
      <c r="J520" s="694"/>
      <c r="K520" s="694"/>
      <c r="L520" s="702"/>
    </row>
    <row r="521" spans="2:12" ht="12.75">
      <c r="B521" s="705" t="s">
        <v>271</v>
      </c>
      <c r="C521" s="684">
        <f t="shared" ref="C521:C527" si="22">SUM(D521+H521)</f>
        <v>90057014</v>
      </c>
      <c r="D521" s="684">
        <v>438151</v>
      </c>
      <c r="E521" s="684">
        <v>144810</v>
      </c>
      <c r="F521" s="684">
        <v>215494</v>
      </c>
      <c r="G521" s="684">
        <v>77847</v>
      </c>
      <c r="H521" s="684">
        <v>89618863</v>
      </c>
      <c r="I521" s="684">
        <v>12292165</v>
      </c>
      <c r="J521" s="684">
        <v>27496766</v>
      </c>
      <c r="K521" s="684">
        <v>49829932</v>
      </c>
      <c r="L521" s="684">
        <v>0</v>
      </c>
    </row>
    <row r="522" spans="2:12" ht="12.75">
      <c r="B522" s="705" t="s">
        <v>272</v>
      </c>
      <c r="C522" s="684">
        <f t="shared" si="22"/>
        <v>87625873</v>
      </c>
      <c r="D522" s="684">
        <v>376411</v>
      </c>
      <c r="E522" s="684">
        <v>117606</v>
      </c>
      <c r="F522" s="684">
        <v>212849</v>
      </c>
      <c r="G522" s="684">
        <v>45956</v>
      </c>
      <c r="H522" s="684">
        <v>87249462</v>
      </c>
      <c r="I522" s="684">
        <v>12525302</v>
      </c>
      <c r="J522" s="684">
        <v>24475372</v>
      </c>
      <c r="K522" s="684">
        <v>50248788</v>
      </c>
      <c r="L522" s="684">
        <v>0</v>
      </c>
    </row>
    <row r="523" spans="2:12" ht="12.75">
      <c r="B523" s="705" t="s">
        <v>273</v>
      </c>
      <c r="C523" s="684">
        <f t="shared" si="22"/>
        <v>102956905</v>
      </c>
      <c r="D523" s="685">
        <v>484939</v>
      </c>
      <c r="E523" s="685">
        <v>160312</v>
      </c>
      <c r="F523" s="685">
        <v>263733</v>
      </c>
      <c r="G523" s="686">
        <v>60894</v>
      </c>
      <c r="H523" s="684">
        <v>102471966</v>
      </c>
      <c r="I523" s="685">
        <v>14376293</v>
      </c>
      <c r="J523" s="685">
        <v>29217947</v>
      </c>
      <c r="K523" s="685">
        <v>58877726</v>
      </c>
      <c r="L523" s="686">
        <v>0</v>
      </c>
    </row>
    <row r="524" spans="2:12" ht="12.75">
      <c r="B524" s="705" t="s">
        <v>274</v>
      </c>
      <c r="C524" s="684">
        <f t="shared" si="22"/>
        <v>89833124</v>
      </c>
      <c r="D524" s="684">
        <v>369992</v>
      </c>
      <c r="E524" s="687">
        <v>117042</v>
      </c>
      <c r="F524" s="687">
        <v>198243</v>
      </c>
      <c r="G524" s="687">
        <v>54707</v>
      </c>
      <c r="H524" s="684">
        <v>89463132</v>
      </c>
      <c r="I524" s="687">
        <v>12659311</v>
      </c>
      <c r="J524" s="687">
        <v>24713683</v>
      </c>
      <c r="K524" s="687">
        <v>52090138</v>
      </c>
      <c r="L524" s="687">
        <v>0</v>
      </c>
    </row>
    <row r="525" spans="2:12" ht="12.75">
      <c r="B525" s="705" t="s">
        <v>275</v>
      </c>
      <c r="C525" s="684">
        <f t="shared" si="22"/>
        <v>96131249</v>
      </c>
      <c r="D525" s="660">
        <v>388194</v>
      </c>
      <c r="E525" s="660">
        <v>117359</v>
      </c>
      <c r="F525" s="660">
        <v>226856</v>
      </c>
      <c r="G525" s="660">
        <v>43979</v>
      </c>
      <c r="H525" s="660">
        <v>95743055</v>
      </c>
      <c r="I525" s="660">
        <v>13695188</v>
      </c>
      <c r="J525" s="660">
        <v>24193988</v>
      </c>
      <c r="K525" s="660">
        <v>57853879</v>
      </c>
      <c r="L525" s="662">
        <v>0</v>
      </c>
    </row>
    <row r="526" spans="2:12" ht="12.75">
      <c r="B526" s="705" t="s">
        <v>276</v>
      </c>
      <c r="C526" s="684">
        <f t="shared" si="22"/>
        <v>106478761</v>
      </c>
      <c r="D526" s="684">
        <v>490758</v>
      </c>
      <c r="E526" s="687">
        <v>133555</v>
      </c>
      <c r="F526" s="687">
        <v>309712</v>
      </c>
      <c r="G526" s="687">
        <v>47491</v>
      </c>
      <c r="H526" s="684">
        <v>105988003</v>
      </c>
      <c r="I526" s="687">
        <v>16711067</v>
      </c>
      <c r="J526" s="687">
        <v>28416605</v>
      </c>
      <c r="K526" s="687">
        <v>60860331</v>
      </c>
      <c r="L526" s="687">
        <v>0</v>
      </c>
    </row>
    <row r="527" spans="2:12" ht="12.75">
      <c r="B527" s="705" t="s">
        <v>277</v>
      </c>
      <c r="C527" s="684">
        <f t="shared" si="22"/>
        <v>97513011</v>
      </c>
      <c r="D527" s="685">
        <v>466110</v>
      </c>
      <c r="E527" s="685">
        <v>126040</v>
      </c>
      <c r="F527" s="685">
        <v>272293</v>
      </c>
      <c r="G527" s="686">
        <v>67777</v>
      </c>
      <c r="H527" s="684">
        <v>97046901</v>
      </c>
      <c r="I527" s="685">
        <v>15281444</v>
      </c>
      <c r="J527" s="685">
        <v>30459496</v>
      </c>
      <c r="K527" s="685">
        <v>51305961</v>
      </c>
      <c r="L527" s="686">
        <v>0</v>
      </c>
    </row>
    <row r="528" spans="2:12" ht="12.75">
      <c r="B528" s="705" t="s">
        <v>278</v>
      </c>
      <c r="C528" s="684">
        <v>99779863</v>
      </c>
      <c r="D528" s="685">
        <v>453846</v>
      </c>
      <c r="E528" s="685">
        <v>121139</v>
      </c>
      <c r="F528" s="685">
        <v>255727</v>
      </c>
      <c r="G528" s="686">
        <v>76980</v>
      </c>
      <c r="H528" s="684">
        <v>99326017</v>
      </c>
      <c r="I528" s="685">
        <v>13903750</v>
      </c>
      <c r="J528" s="685">
        <v>30830195</v>
      </c>
      <c r="K528" s="685">
        <v>54592072</v>
      </c>
      <c r="L528" s="686">
        <v>0</v>
      </c>
    </row>
    <row r="529" spans="2:12" ht="12.75">
      <c r="B529" s="705" t="s">
        <v>279</v>
      </c>
      <c r="C529" s="684">
        <v>91969686</v>
      </c>
      <c r="D529" s="684">
        <v>483179</v>
      </c>
      <c r="E529" s="687">
        <v>120441</v>
      </c>
      <c r="F529" s="687">
        <v>282316</v>
      </c>
      <c r="G529" s="687">
        <v>80422</v>
      </c>
      <c r="H529" s="684">
        <v>91486507</v>
      </c>
      <c r="I529" s="687">
        <v>13573553</v>
      </c>
      <c r="J529" s="687">
        <v>29620194</v>
      </c>
      <c r="K529" s="687">
        <v>48292760</v>
      </c>
      <c r="L529" s="687">
        <v>0</v>
      </c>
    </row>
    <row r="530" spans="2:12" ht="12.75">
      <c r="B530" s="705" t="s">
        <v>280</v>
      </c>
      <c r="C530" s="898">
        <v>103129786</v>
      </c>
      <c r="D530" s="900">
        <v>466381</v>
      </c>
      <c r="E530" s="900">
        <v>115783</v>
      </c>
      <c r="F530" s="900">
        <v>279344</v>
      </c>
      <c r="G530" s="900">
        <v>71254</v>
      </c>
      <c r="H530" s="899">
        <v>102663405</v>
      </c>
      <c r="I530" s="900">
        <v>15418876</v>
      </c>
      <c r="J530" s="900">
        <v>33786806</v>
      </c>
      <c r="K530" s="900">
        <v>53457723</v>
      </c>
      <c r="L530" s="686"/>
    </row>
    <row r="531" spans="2:12" ht="12.75">
      <c r="B531" s="705" t="s">
        <v>281</v>
      </c>
      <c r="C531" s="898">
        <v>92254109</v>
      </c>
      <c r="D531" s="900">
        <v>409307</v>
      </c>
      <c r="E531" s="900">
        <v>101133</v>
      </c>
      <c r="F531" s="900">
        <v>196225</v>
      </c>
      <c r="G531" s="901">
        <v>111949</v>
      </c>
      <c r="H531" s="902">
        <v>91844802</v>
      </c>
      <c r="I531" s="900">
        <v>13938872</v>
      </c>
      <c r="J531" s="900">
        <v>29955939</v>
      </c>
      <c r="K531" s="900">
        <v>47949991</v>
      </c>
      <c r="L531" s="686"/>
    </row>
    <row r="532" spans="2:12" ht="12.75">
      <c r="B532" s="705" t="s">
        <v>282</v>
      </c>
      <c r="C532" s="684">
        <v>78132290</v>
      </c>
      <c r="D532" s="685">
        <v>398393</v>
      </c>
      <c r="E532" s="685">
        <v>124025</v>
      </c>
      <c r="F532" s="685">
        <v>193496</v>
      </c>
      <c r="G532" s="686">
        <v>80872</v>
      </c>
      <c r="H532" s="695">
        <v>77733897</v>
      </c>
      <c r="I532" s="685">
        <v>11141565</v>
      </c>
      <c r="J532" s="685">
        <v>24343592</v>
      </c>
      <c r="K532" s="685">
        <v>42248740</v>
      </c>
      <c r="L532" s="686"/>
    </row>
    <row r="533" spans="2:12" ht="12.75">
      <c r="B533" s="705"/>
      <c r="C533" s="696"/>
      <c r="D533" s="697"/>
      <c r="E533" s="698"/>
      <c r="F533" s="698"/>
      <c r="G533" s="698"/>
      <c r="H533" s="697"/>
      <c r="I533" s="698"/>
      <c r="J533" s="698"/>
      <c r="K533" s="698"/>
      <c r="L533" s="698"/>
    </row>
    <row r="534" spans="2:12" ht="12.75">
      <c r="B534" s="706">
        <v>2018</v>
      </c>
      <c r="C534" s="699">
        <f t="shared" ref="C534:K534" si="23">SUM(C521:C532)</f>
        <v>1135861671</v>
      </c>
      <c r="D534" s="699">
        <f t="shared" si="23"/>
        <v>5225661</v>
      </c>
      <c r="E534" s="699">
        <f t="shared" si="23"/>
        <v>1499245</v>
      </c>
      <c r="F534" s="699">
        <f t="shared" si="23"/>
        <v>2906288</v>
      </c>
      <c r="G534" s="699">
        <f t="shared" si="23"/>
        <v>820128</v>
      </c>
      <c r="H534" s="699">
        <f t="shared" si="23"/>
        <v>1130636010</v>
      </c>
      <c r="I534" s="699">
        <f t="shared" si="23"/>
        <v>165517386</v>
      </c>
      <c r="J534" s="699">
        <f t="shared" si="23"/>
        <v>337510583</v>
      </c>
      <c r="K534" s="699">
        <f t="shared" si="23"/>
        <v>627608041</v>
      </c>
      <c r="L534" s="699">
        <f>SUM(L521:L532)</f>
        <v>0</v>
      </c>
    </row>
    <row r="537" spans="2:12" ht="20.25" thickBot="1">
      <c r="B537" s="558"/>
      <c r="C537" s="558"/>
      <c r="D537" s="558"/>
      <c r="E537" s="558"/>
      <c r="F537" s="559" t="s">
        <v>297</v>
      </c>
      <c r="G537" s="558"/>
      <c r="H537" s="558"/>
      <c r="I537" s="558"/>
      <c r="J537" s="558"/>
      <c r="K537" s="558"/>
      <c r="L537" s="558"/>
    </row>
    <row r="538" spans="2:12" ht="15.75">
      <c r="B538" s="538" t="s">
        <v>271</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272</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273</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274</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275</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276</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277</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278</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279</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280</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281</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282</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348</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0"/>
      <c r="C557" s="810"/>
      <c r="D557" s="810"/>
      <c r="E557" s="810"/>
      <c r="F557" s="811" t="s">
        <v>258</v>
      </c>
      <c r="G557" s="810"/>
      <c r="H557" s="810"/>
      <c r="I557" s="810"/>
      <c r="J557" s="810"/>
      <c r="K557" s="810"/>
      <c r="L557"/>
    </row>
    <row r="558" spans="2:12" ht="14.25" customHeight="1">
      <c r="B558" s="1540" t="s">
        <v>259</v>
      </c>
      <c r="C558" s="1466" t="s">
        <v>22</v>
      </c>
      <c r="D558" s="1466" t="s">
        <v>260</v>
      </c>
      <c r="E558" s="1475" t="s">
        <v>261</v>
      </c>
      <c r="F558" s="1476"/>
      <c r="G558" s="1477"/>
      <c r="H558" s="1471" t="s">
        <v>262</v>
      </c>
      <c r="I558" s="1475" t="s">
        <v>263</v>
      </c>
      <c r="J558" s="1476"/>
      <c r="K558" s="1476"/>
      <c r="L558"/>
    </row>
    <row r="559" spans="2:12" ht="12.75" customHeight="1">
      <c r="B559" s="1543"/>
      <c r="C559" s="1467"/>
      <c r="D559" s="1467"/>
      <c r="E559" s="1468" t="s">
        <v>300</v>
      </c>
      <c r="F559" s="1466" t="s">
        <v>301</v>
      </c>
      <c r="G559" s="1466" t="s">
        <v>302</v>
      </c>
      <c r="H559" s="1472"/>
      <c r="I559" s="1468" t="s">
        <v>267</v>
      </c>
      <c r="J559" s="1468" t="s">
        <v>24</v>
      </c>
      <c r="K559" s="1466" t="s">
        <v>349</v>
      </c>
      <c r="L559"/>
    </row>
    <row r="560" spans="2:12" ht="12.75">
      <c r="B560" s="1543"/>
      <c r="C560" s="1467"/>
      <c r="D560" s="1467"/>
      <c r="E560" s="1478"/>
      <c r="F560" s="1467"/>
      <c r="G560" s="1467"/>
      <c r="H560" s="1472"/>
      <c r="I560" s="1478"/>
      <c r="J560" s="1478"/>
      <c r="K560" s="1467"/>
      <c r="L560"/>
    </row>
    <row r="561" spans="2:12" ht="12.75">
      <c r="B561" s="680">
        <v>0</v>
      </c>
      <c r="C561" s="680">
        <v>1</v>
      </c>
      <c r="D561" s="680">
        <v>2</v>
      </c>
      <c r="E561" s="681">
        <v>3</v>
      </c>
      <c r="F561" s="681">
        <v>4</v>
      </c>
      <c r="G561" s="680">
        <v>5</v>
      </c>
      <c r="H561" s="680">
        <v>6</v>
      </c>
      <c r="I561" s="680">
        <v>7</v>
      </c>
      <c r="J561" s="680">
        <v>8</v>
      </c>
      <c r="K561" s="682">
        <v>9</v>
      </c>
      <c r="L561"/>
    </row>
    <row r="562" spans="2:12" ht="12.75">
      <c r="B562" s="683"/>
      <c r="C562" s="683"/>
      <c r="D562" s="683"/>
      <c r="E562" s="683"/>
      <c r="F562" s="683"/>
      <c r="G562" s="683"/>
      <c r="H562" s="683"/>
      <c r="I562" s="683"/>
      <c r="J562" s="683"/>
      <c r="K562" s="683"/>
      <c r="L562"/>
    </row>
    <row r="563" spans="2:12" ht="14.25">
      <c r="B563" s="106"/>
      <c r="C563" s="1531" t="s">
        <v>270</v>
      </c>
      <c r="D563" s="1531"/>
      <c r="E563" s="1531"/>
      <c r="F563" s="1531"/>
      <c r="G563" s="1531"/>
      <c r="H563" s="1531"/>
      <c r="I563" s="1531"/>
      <c r="J563" s="1531"/>
      <c r="K563" s="1531"/>
      <c r="L563"/>
    </row>
    <row r="564" spans="2:12" ht="12.75">
      <c r="B564" s="683"/>
      <c r="C564" s="683"/>
      <c r="D564" s="683"/>
      <c r="E564" s="683"/>
      <c r="F564" s="683"/>
      <c r="G564" s="683"/>
      <c r="H564" s="683"/>
      <c r="I564" s="683"/>
      <c r="J564" s="683"/>
      <c r="K564" s="683"/>
      <c r="L564"/>
    </row>
    <row r="565" spans="2:12" ht="15">
      <c r="B565" s="1034" t="s">
        <v>271</v>
      </c>
      <c r="C565" s="898">
        <v>160405</v>
      </c>
      <c r="D565" s="898">
        <v>4252</v>
      </c>
      <c r="E565" s="898">
        <v>1993</v>
      </c>
      <c r="F565" s="898">
        <v>1899</v>
      </c>
      <c r="G565" s="898">
        <v>360</v>
      </c>
      <c r="H565" s="898">
        <v>156153</v>
      </c>
      <c r="I565" s="898">
        <v>25576</v>
      </c>
      <c r="J565" s="898">
        <v>49577</v>
      </c>
      <c r="K565" s="898">
        <v>81000</v>
      </c>
      <c r="L565"/>
    </row>
    <row r="566" spans="2:12" ht="15">
      <c r="B566" s="1034" t="s">
        <v>272</v>
      </c>
      <c r="C566" s="898">
        <v>118397</v>
      </c>
      <c r="D566" s="898">
        <v>3761</v>
      </c>
      <c r="E566" s="898">
        <v>1965</v>
      </c>
      <c r="F566" s="898">
        <v>1503</v>
      </c>
      <c r="G566" s="898">
        <v>293</v>
      </c>
      <c r="H566" s="898">
        <v>114636</v>
      </c>
      <c r="I566" s="898">
        <v>20407</v>
      </c>
      <c r="J566" s="898">
        <v>32761</v>
      </c>
      <c r="K566" s="898">
        <v>61468</v>
      </c>
      <c r="L566"/>
    </row>
    <row r="567" spans="2:12" ht="15">
      <c r="B567" s="1034" t="s">
        <v>273</v>
      </c>
      <c r="C567" s="898">
        <v>154468</v>
      </c>
      <c r="D567" s="900">
        <v>4195</v>
      </c>
      <c r="E567" s="900">
        <v>2254</v>
      </c>
      <c r="F567" s="900">
        <v>1618</v>
      </c>
      <c r="G567" s="901">
        <v>323</v>
      </c>
      <c r="H567" s="898">
        <v>150273</v>
      </c>
      <c r="I567" s="900">
        <v>25918</v>
      </c>
      <c r="J567" s="900">
        <v>43821</v>
      </c>
      <c r="K567" s="900">
        <v>80534</v>
      </c>
      <c r="L567"/>
    </row>
    <row r="568" spans="2:12" ht="15">
      <c r="B568" s="1034" t="s">
        <v>274</v>
      </c>
      <c r="C568" s="898">
        <v>147058</v>
      </c>
      <c r="D568" s="898">
        <v>4501</v>
      </c>
      <c r="E568" s="899">
        <v>2298</v>
      </c>
      <c r="F568" s="899">
        <v>1927</v>
      </c>
      <c r="G568" s="898">
        <v>276</v>
      </c>
      <c r="H568" s="898">
        <v>142557</v>
      </c>
      <c r="I568" s="898">
        <v>23715</v>
      </c>
      <c r="J568" s="898">
        <v>40827</v>
      </c>
      <c r="K568" s="898">
        <v>78015</v>
      </c>
      <c r="L568"/>
    </row>
    <row r="569" spans="2:12" ht="15">
      <c r="B569" s="1034" t="s">
        <v>275</v>
      </c>
      <c r="C569" s="898">
        <v>161636</v>
      </c>
      <c r="D569" s="1035">
        <v>4146</v>
      </c>
      <c r="E569" s="660">
        <v>2119</v>
      </c>
      <c r="F569" s="662">
        <v>1793</v>
      </c>
      <c r="G569" s="662">
        <v>234</v>
      </c>
      <c r="H569" s="1035">
        <v>157490</v>
      </c>
      <c r="I569" s="660">
        <v>27516</v>
      </c>
      <c r="J569" s="660">
        <v>43584</v>
      </c>
      <c r="K569" s="662">
        <v>86390</v>
      </c>
      <c r="L569"/>
    </row>
    <row r="570" spans="2:12" ht="15">
      <c r="B570" s="1034" t="s">
        <v>276</v>
      </c>
      <c r="C570" s="898">
        <v>148239</v>
      </c>
      <c r="D570" s="898">
        <v>3808</v>
      </c>
      <c r="E570" s="899">
        <v>1579</v>
      </c>
      <c r="F570" s="899">
        <v>1924</v>
      </c>
      <c r="G570" s="898">
        <v>305</v>
      </c>
      <c r="H570" s="898">
        <v>144431</v>
      </c>
      <c r="I570" s="898">
        <v>25807</v>
      </c>
      <c r="J570" s="898">
        <v>41213</v>
      </c>
      <c r="K570" s="898">
        <v>77411</v>
      </c>
      <c r="L570"/>
    </row>
    <row r="571" spans="2:12" ht="15">
      <c r="B571" s="1034" t="s">
        <v>277</v>
      </c>
      <c r="C571" s="898">
        <v>164233</v>
      </c>
      <c r="D571" s="893">
        <v>4006</v>
      </c>
      <c r="E571" s="900">
        <v>1618</v>
      </c>
      <c r="F571" s="901">
        <v>2184</v>
      </c>
      <c r="G571" s="901">
        <v>204</v>
      </c>
      <c r="H571" s="898">
        <v>160227</v>
      </c>
      <c r="I571" s="900">
        <v>29167</v>
      </c>
      <c r="J571" s="900">
        <v>48974</v>
      </c>
      <c r="K571" s="900">
        <v>82086</v>
      </c>
      <c r="L571"/>
    </row>
    <row r="572" spans="2:12" ht="15">
      <c r="B572" s="1034" t="s">
        <v>278</v>
      </c>
      <c r="C572" s="898">
        <v>158429</v>
      </c>
      <c r="D572" s="893">
        <v>4264</v>
      </c>
      <c r="E572" s="900">
        <v>1814</v>
      </c>
      <c r="F572" s="900">
        <v>2211</v>
      </c>
      <c r="G572" s="901">
        <v>239</v>
      </c>
      <c r="H572" s="898">
        <v>154165</v>
      </c>
      <c r="I572" s="900">
        <v>23293</v>
      </c>
      <c r="J572" s="900">
        <v>45921</v>
      </c>
      <c r="K572" s="900">
        <v>84951</v>
      </c>
      <c r="L572"/>
    </row>
    <row r="573" spans="2:12" ht="15">
      <c r="B573" s="1034" t="s">
        <v>279</v>
      </c>
      <c r="C573" s="898">
        <v>165011</v>
      </c>
      <c r="D573" s="898">
        <v>4401</v>
      </c>
      <c r="E573" s="899">
        <v>1788</v>
      </c>
      <c r="F573" s="899">
        <v>2285</v>
      </c>
      <c r="G573" s="898">
        <v>328</v>
      </c>
      <c r="H573" s="898">
        <v>160610</v>
      </c>
      <c r="I573" s="898">
        <v>25702</v>
      </c>
      <c r="J573" s="898">
        <v>48609</v>
      </c>
      <c r="K573" s="898">
        <v>86299</v>
      </c>
      <c r="L573"/>
    </row>
    <row r="574" spans="2:12" ht="15">
      <c r="B574" s="1034" t="s">
        <v>280</v>
      </c>
      <c r="C574" s="898">
        <v>175970</v>
      </c>
      <c r="D574" s="893">
        <v>4827</v>
      </c>
      <c r="E574" s="900">
        <v>1922</v>
      </c>
      <c r="F574" s="900">
        <v>2405</v>
      </c>
      <c r="G574" s="900">
        <v>500</v>
      </c>
      <c r="H574" s="899">
        <v>171143</v>
      </c>
      <c r="I574" s="900">
        <v>28318</v>
      </c>
      <c r="J574" s="900">
        <v>60364</v>
      </c>
      <c r="K574" s="900">
        <v>82461</v>
      </c>
      <c r="L574"/>
    </row>
    <row r="575" spans="2:12" ht="15">
      <c r="B575" s="1036" t="s">
        <v>281</v>
      </c>
      <c r="C575" s="898">
        <v>158698</v>
      </c>
      <c r="D575" s="900">
        <v>4572</v>
      </c>
      <c r="E575" s="900">
        <v>1754</v>
      </c>
      <c r="F575" s="900">
        <v>2398</v>
      </c>
      <c r="G575" s="900">
        <v>420</v>
      </c>
      <c r="H575" s="900">
        <v>154126</v>
      </c>
      <c r="I575" s="900">
        <v>24642</v>
      </c>
      <c r="J575" s="900">
        <v>50394</v>
      </c>
      <c r="K575" s="900">
        <v>79090</v>
      </c>
      <c r="L575"/>
    </row>
    <row r="576" spans="2:12" ht="15">
      <c r="B576" s="1036" t="s">
        <v>282</v>
      </c>
      <c r="C576" s="898">
        <v>143199</v>
      </c>
      <c r="D576" s="900">
        <v>4050</v>
      </c>
      <c r="E576" s="900">
        <v>1792</v>
      </c>
      <c r="F576" s="900">
        <v>1951</v>
      </c>
      <c r="G576" s="900">
        <v>307</v>
      </c>
      <c r="H576" s="900">
        <v>139149</v>
      </c>
      <c r="I576" s="900">
        <v>22028</v>
      </c>
      <c r="J576" s="900">
        <v>43577</v>
      </c>
      <c r="K576" s="900">
        <v>73544</v>
      </c>
      <c r="L576"/>
    </row>
    <row r="577" spans="2:12" ht="15">
      <c r="B577" s="1037"/>
      <c r="C577" s="899"/>
      <c r="D577" s="899"/>
      <c r="E577" s="899"/>
      <c r="F577" s="899"/>
      <c r="G577" s="899"/>
      <c r="H577" s="899"/>
      <c r="I577" s="899"/>
      <c r="J577" s="899"/>
      <c r="K577" s="899"/>
      <c r="L577"/>
    </row>
    <row r="578" spans="2:12" ht="12.75">
      <c r="B578" s="1038">
        <v>2019</v>
      </c>
      <c r="C578" s="688">
        <v>1855743</v>
      </c>
      <c r="D578" s="688">
        <v>50783</v>
      </c>
      <c r="E578" s="688">
        <v>22896</v>
      </c>
      <c r="F578" s="688">
        <v>24098</v>
      </c>
      <c r="G578" s="688">
        <v>3789</v>
      </c>
      <c r="H578" s="688">
        <v>1804960</v>
      </c>
      <c r="I578" s="688">
        <v>302089</v>
      </c>
      <c r="J578" s="688">
        <v>549622</v>
      </c>
      <c r="K578" s="688">
        <v>953249</v>
      </c>
      <c r="L578"/>
    </row>
    <row r="579" spans="2:12" ht="12.75">
      <c r="B579" s="5"/>
      <c r="C579" s="689"/>
      <c r="D579" s="689"/>
      <c r="E579" s="689"/>
      <c r="F579" s="689"/>
      <c r="G579" s="689"/>
      <c r="H579" s="689"/>
      <c r="I579" s="689"/>
      <c r="J579" s="689"/>
      <c r="K579" s="689"/>
      <c r="L579"/>
    </row>
    <row r="580" spans="2:12" ht="12.75">
      <c r="B580" s="106"/>
      <c r="C580" s="1465" t="s">
        <v>295</v>
      </c>
      <c r="D580" s="1465"/>
      <c r="E580" s="1465"/>
      <c r="F580" s="1465"/>
      <c r="G580" s="1465"/>
      <c r="H580" s="1465"/>
      <c r="I580" s="1465"/>
      <c r="J580" s="1465"/>
      <c r="K580" s="1465"/>
      <c r="L580"/>
    </row>
    <row r="581" spans="2:12" ht="12.75">
      <c r="B581" s="683"/>
      <c r="C581" s="689"/>
      <c r="D581" s="689"/>
      <c r="E581" s="689"/>
      <c r="F581" s="689"/>
      <c r="G581" s="689"/>
      <c r="H581" s="689"/>
      <c r="I581" s="689"/>
      <c r="J581" s="689"/>
      <c r="K581" s="689"/>
      <c r="L581"/>
    </row>
    <row r="582" spans="2:12" ht="12.75">
      <c r="B582" s="1039" t="s">
        <v>271</v>
      </c>
      <c r="C582" s="898">
        <v>49128195</v>
      </c>
      <c r="D582" s="898">
        <v>226689</v>
      </c>
      <c r="E582" s="898">
        <v>68974</v>
      </c>
      <c r="F582" s="898">
        <v>109268</v>
      </c>
      <c r="G582" s="898">
        <v>48447</v>
      </c>
      <c r="H582" s="898">
        <v>48901506</v>
      </c>
      <c r="I582" s="898">
        <v>7017848</v>
      </c>
      <c r="J582" s="898">
        <v>13675018</v>
      </c>
      <c r="K582" s="898">
        <v>28208640</v>
      </c>
      <c r="L582"/>
    </row>
    <row r="583" spans="2:12" ht="12.75">
      <c r="B583" s="1039" t="s">
        <v>272</v>
      </c>
      <c r="C583" s="898">
        <v>36008767</v>
      </c>
      <c r="D583" s="898">
        <v>193480</v>
      </c>
      <c r="E583" s="898">
        <v>70783</v>
      </c>
      <c r="F583" s="898">
        <v>85595</v>
      </c>
      <c r="G583" s="898">
        <v>37102</v>
      </c>
      <c r="H583" s="898">
        <v>35815287</v>
      </c>
      <c r="I583" s="898">
        <v>5626521</v>
      </c>
      <c r="J583" s="898">
        <v>9142502</v>
      </c>
      <c r="K583" s="898">
        <v>21046264</v>
      </c>
      <c r="L583"/>
    </row>
    <row r="584" spans="2:12" ht="12.75">
      <c r="B584" s="1039" t="s">
        <v>273</v>
      </c>
      <c r="C584" s="898">
        <v>47017379</v>
      </c>
      <c r="D584" s="900">
        <v>213319</v>
      </c>
      <c r="E584" s="900">
        <v>80814</v>
      </c>
      <c r="F584" s="900">
        <v>94000</v>
      </c>
      <c r="G584" s="901">
        <v>38505</v>
      </c>
      <c r="H584" s="898">
        <v>46804060</v>
      </c>
      <c r="I584" s="900">
        <v>7062525</v>
      </c>
      <c r="J584" s="900">
        <v>12295509</v>
      </c>
      <c r="K584" s="900">
        <v>27446026</v>
      </c>
      <c r="L584"/>
    </row>
    <row r="585" spans="2:12" ht="12.75">
      <c r="B585" s="1039" t="s">
        <v>274</v>
      </c>
      <c r="C585" s="898">
        <v>45318921</v>
      </c>
      <c r="D585" s="898">
        <v>214619</v>
      </c>
      <c r="E585" s="899">
        <v>78379</v>
      </c>
      <c r="F585" s="899">
        <v>102218</v>
      </c>
      <c r="G585" s="898">
        <v>34022</v>
      </c>
      <c r="H585" s="898">
        <v>45104302</v>
      </c>
      <c r="I585" s="898">
        <v>6540916</v>
      </c>
      <c r="J585" s="898">
        <v>11552622</v>
      </c>
      <c r="K585" s="898">
        <v>27010764</v>
      </c>
      <c r="L585"/>
    </row>
    <row r="586" spans="2:12" ht="12.75">
      <c r="B586" s="1039" t="s">
        <v>275</v>
      </c>
      <c r="C586" s="898">
        <v>49995394</v>
      </c>
      <c r="D586" s="660">
        <v>206386</v>
      </c>
      <c r="E586" s="660">
        <v>74601</v>
      </c>
      <c r="F586" s="660">
        <v>100338</v>
      </c>
      <c r="G586" s="660">
        <v>31447</v>
      </c>
      <c r="H586" s="660">
        <v>49789008</v>
      </c>
      <c r="I586" s="660">
        <v>7476937</v>
      </c>
      <c r="J586" s="660">
        <v>12116420</v>
      </c>
      <c r="K586" s="662">
        <v>30195651</v>
      </c>
      <c r="L586"/>
    </row>
    <row r="587" spans="2:12" ht="12.75">
      <c r="B587" s="1039" t="s">
        <v>276</v>
      </c>
      <c r="C587" s="898">
        <v>45108919</v>
      </c>
      <c r="D587" s="898">
        <v>202740</v>
      </c>
      <c r="E587" s="899">
        <v>55064</v>
      </c>
      <c r="F587" s="899">
        <v>110221</v>
      </c>
      <c r="G587" s="898">
        <v>37455</v>
      </c>
      <c r="H587" s="898">
        <v>44906179</v>
      </c>
      <c r="I587" s="898">
        <v>6786887</v>
      </c>
      <c r="J587" s="898">
        <v>11328083</v>
      </c>
      <c r="K587" s="898">
        <v>26791209</v>
      </c>
      <c r="L587"/>
    </row>
    <row r="588" spans="2:12" ht="12.75">
      <c r="B588" s="1039" t="s">
        <v>277</v>
      </c>
      <c r="C588" s="898">
        <v>47874514</v>
      </c>
      <c r="D588" s="900">
        <v>227478</v>
      </c>
      <c r="E588" s="900">
        <v>59800</v>
      </c>
      <c r="F588" s="900">
        <v>136375</v>
      </c>
      <c r="G588" s="901">
        <v>31303</v>
      </c>
      <c r="H588" s="898">
        <v>47647036</v>
      </c>
      <c r="I588" s="900">
        <v>7592833</v>
      </c>
      <c r="J588" s="900">
        <v>12788320</v>
      </c>
      <c r="K588" s="900">
        <v>27265883</v>
      </c>
      <c r="L588"/>
    </row>
    <row r="589" spans="2:12" ht="12.75">
      <c r="B589" s="1039" t="s">
        <v>278</v>
      </c>
      <c r="C589" s="898">
        <v>47480426</v>
      </c>
      <c r="D589" s="900">
        <v>229651</v>
      </c>
      <c r="E589" s="900">
        <v>65516</v>
      </c>
      <c r="F589" s="900">
        <v>130295</v>
      </c>
      <c r="G589" s="901">
        <v>33840</v>
      </c>
      <c r="H589" s="898">
        <v>47250775</v>
      </c>
      <c r="I589" s="900">
        <v>6189426</v>
      </c>
      <c r="J589" s="900">
        <v>12351422</v>
      </c>
      <c r="K589" s="900">
        <v>28709927</v>
      </c>
      <c r="L589"/>
    </row>
    <row r="590" spans="2:12" ht="12.75">
      <c r="B590" s="1039" t="s">
        <v>279</v>
      </c>
      <c r="C590" s="898">
        <v>49405724</v>
      </c>
      <c r="D590" s="900">
        <v>240065</v>
      </c>
      <c r="E590" s="900">
        <v>65009</v>
      </c>
      <c r="F590" s="900">
        <v>132898</v>
      </c>
      <c r="G590" s="901">
        <v>42158</v>
      </c>
      <c r="H590" s="898">
        <v>49165659</v>
      </c>
      <c r="I590" s="900">
        <v>6865131</v>
      </c>
      <c r="J590" s="900">
        <v>12986779</v>
      </c>
      <c r="K590" s="900">
        <v>29313749</v>
      </c>
      <c r="L590"/>
    </row>
    <row r="591" spans="2:12" ht="12.75">
      <c r="B591" s="1039" t="s">
        <v>280</v>
      </c>
      <c r="C591" s="898">
        <v>52389818</v>
      </c>
      <c r="D591" s="900">
        <v>275406</v>
      </c>
      <c r="E591" s="900">
        <v>68794</v>
      </c>
      <c r="F591" s="900">
        <v>141009</v>
      </c>
      <c r="G591" s="900">
        <v>65603</v>
      </c>
      <c r="H591" s="899">
        <v>52114412</v>
      </c>
      <c r="I591" s="900">
        <v>7666382</v>
      </c>
      <c r="J591" s="900">
        <v>16884614</v>
      </c>
      <c r="K591" s="900">
        <v>27563416</v>
      </c>
      <c r="L591"/>
    </row>
    <row r="592" spans="2:12" ht="12.75">
      <c r="B592" s="1039" t="s">
        <v>281</v>
      </c>
      <c r="C592" s="898">
        <v>47669255</v>
      </c>
      <c r="D592" s="900">
        <v>249071</v>
      </c>
      <c r="E592" s="900">
        <v>61984</v>
      </c>
      <c r="F592" s="900">
        <v>132617</v>
      </c>
      <c r="G592" s="900">
        <v>54470</v>
      </c>
      <c r="H592" s="900">
        <v>47420184</v>
      </c>
      <c r="I592" s="900">
        <v>6592748</v>
      </c>
      <c r="J592" s="900">
        <v>13791228</v>
      </c>
      <c r="K592" s="900">
        <v>27036208</v>
      </c>
      <c r="L592"/>
    </row>
    <row r="593" spans="2:12" ht="12.75">
      <c r="B593" s="1039" t="s">
        <v>282</v>
      </c>
      <c r="C593" s="898">
        <v>43516517</v>
      </c>
      <c r="D593" s="900">
        <v>220161</v>
      </c>
      <c r="E593" s="900">
        <v>61712</v>
      </c>
      <c r="F593" s="900">
        <v>116252</v>
      </c>
      <c r="G593" s="900">
        <v>42197</v>
      </c>
      <c r="H593" s="900">
        <v>43296356</v>
      </c>
      <c r="I593" s="900">
        <v>5996644</v>
      </c>
      <c r="J593" s="900">
        <v>12021100</v>
      </c>
      <c r="K593" s="900">
        <v>25278612</v>
      </c>
      <c r="L593"/>
    </row>
    <row r="594" spans="2:12" ht="12.75">
      <c r="B594" s="5"/>
      <c r="C594" s="899"/>
      <c r="D594" s="899"/>
      <c r="E594" s="899"/>
      <c r="F594" s="899"/>
      <c r="G594" s="899"/>
      <c r="H594" s="899"/>
      <c r="I594" s="899"/>
      <c r="J594" s="899"/>
      <c r="K594" s="899"/>
      <c r="L594"/>
    </row>
    <row r="595" spans="2:12" ht="12.75">
      <c r="B595" s="1038">
        <v>2019</v>
      </c>
      <c r="C595" s="688">
        <v>560913829</v>
      </c>
      <c r="D595" s="688">
        <v>2699065</v>
      </c>
      <c r="E595" s="688">
        <v>811430</v>
      </c>
      <c r="F595" s="688">
        <v>1391086</v>
      </c>
      <c r="G595" s="688">
        <v>496549</v>
      </c>
      <c r="H595" s="688">
        <v>558214764</v>
      </c>
      <c r="I595" s="688">
        <v>81414798</v>
      </c>
      <c r="J595" s="688">
        <v>150933617</v>
      </c>
      <c r="K595" s="688">
        <v>325866349</v>
      </c>
      <c r="L595"/>
    </row>
    <row r="596" spans="2:12" ht="12.75" customHeight="1">
      <c r="B596" s="690"/>
      <c r="C596" s="691"/>
      <c r="D596" s="691"/>
      <c r="E596" s="691"/>
      <c r="F596" s="691"/>
      <c r="G596" s="691"/>
      <c r="H596" s="691"/>
      <c r="I596" s="691"/>
      <c r="J596" s="691"/>
      <c r="K596" s="691"/>
      <c r="L596"/>
    </row>
    <row r="597" spans="2:12" ht="12.75" customHeight="1">
      <c r="B597" s="1541" t="s">
        <v>259</v>
      </c>
      <c r="C597" s="1466" t="s">
        <v>22</v>
      </c>
      <c r="D597" s="1466" t="s">
        <v>260</v>
      </c>
      <c r="E597" s="1475" t="s">
        <v>261</v>
      </c>
      <c r="F597" s="1476"/>
      <c r="G597" s="1477"/>
      <c r="H597" s="1471" t="s">
        <v>262</v>
      </c>
      <c r="I597" s="1473" t="s">
        <v>263</v>
      </c>
      <c r="J597" s="1474"/>
      <c r="K597" s="1474"/>
      <c r="L597"/>
    </row>
    <row r="598" spans="2:12" ht="12.75" customHeight="1">
      <c r="B598" s="1542"/>
      <c r="C598" s="1467"/>
      <c r="D598" s="1467"/>
      <c r="E598" s="1468" t="s">
        <v>300</v>
      </c>
      <c r="F598" s="1466" t="s">
        <v>301</v>
      </c>
      <c r="G598" s="1466" t="s">
        <v>302</v>
      </c>
      <c r="H598" s="1472"/>
      <c r="I598" s="1468" t="s">
        <v>267</v>
      </c>
      <c r="J598" s="1468" t="s">
        <v>24</v>
      </c>
      <c r="K598" s="1466" t="s">
        <v>268</v>
      </c>
      <c r="L598"/>
    </row>
    <row r="599" spans="2:12" ht="12.75" customHeight="1">
      <c r="B599" s="1542"/>
      <c r="C599" s="1467"/>
      <c r="D599" s="1467"/>
      <c r="E599" s="1478"/>
      <c r="F599" s="1467"/>
      <c r="G599" s="1467"/>
      <c r="H599" s="1472"/>
      <c r="I599" s="1469"/>
      <c r="J599" s="1469"/>
      <c r="K599" s="1470"/>
      <c r="L599"/>
    </row>
    <row r="600" spans="2:12" ht="12.75">
      <c r="B600" s="680">
        <v>0</v>
      </c>
      <c r="C600" s="692">
        <v>1</v>
      </c>
      <c r="D600" s="692">
        <v>2</v>
      </c>
      <c r="E600" s="693">
        <v>3</v>
      </c>
      <c r="F600" s="693">
        <v>4</v>
      </c>
      <c r="G600" s="692">
        <v>5</v>
      </c>
      <c r="H600" s="692">
        <v>6</v>
      </c>
      <c r="I600" s="692">
        <v>7</v>
      </c>
      <c r="J600" s="692">
        <v>8</v>
      </c>
      <c r="K600" s="692">
        <v>9</v>
      </c>
      <c r="L600"/>
    </row>
    <row r="601" spans="2:12" ht="12.75">
      <c r="B601" s="683"/>
      <c r="C601" s="689"/>
      <c r="D601" s="689"/>
      <c r="E601" s="689"/>
      <c r="F601" s="689"/>
      <c r="G601" s="689"/>
      <c r="H601" s="689"/>
      <c r="I601" s="689"/>
      <c r="J601" s="689"/>
      <c r="K601" s="689"/>
      <c r="L601"/>
    </row>
    <row r="602" spans="2:12" ht="12.75">
      <c r="B602" s="106"/>
      <c r="C602" s="1465" t="s">
        <v>296</v>
      </c>
      <c r="D602" s="1465"/>
      <c r="E602" s="1465"/>
      <c r="F602" s="1465"/>
      <c r="G602" s="1465"/>
      <c r="H602" s="1465"/>
      <c r="I602" s="1465"/>
      <c r="J602" s="1465"/>
      <c r="K602" s="1465"/>
      <c r="L602"/>
    </row>
    <row r="603" spans="2:12" ht="12.75">
      <c r="B603" s="106"/>
      <c r="C603" s="694"/>
      <c r="D603" s="694"/>
      <c r="E603" s="694"/>
      <c r="F603" s="694"/>
      <c r="G603" s="694"/>
      <c r="H603" s="694"/>
      <c r="I603" s="694"/>
      <c r="J603" s="694"/>
      <c r="K603" s="694"/>
      <c r="L603"/>
    </row>
    <row r="604" spans="2:12" ht="12.75">
      <c r="B604" s="1039" t="s">
        <v>271</v>
      </c>
      <c r="C604" s="898">
        <v>97042744</v>
      </c>
      <c r="D604" s="898">
        <v>397525</v>
      </c>
      <c r="E604" s="898">
        <v>123027</v>
      </c>
      <c r="F604" s="898">
        <v>190820</v>
      </c>
      <c r="G604" s="898">
        <v>83678</v>
      </c>
      <c r="H604" s="898">
        <v>96645219</v>
      </c>
      <c r="I604" s="898">
        <v>13890672</v>
      </c>
      <c r="J604" s="898">
        <v>28529726</v>
      </c>
      <c r="K604" s="898">
        <v>54224821</v>
      </c>
      <c r="L604"/>
    </row>
    <row r="605" spans="2:12" ht="12.75">
      <c r="B605" s="1039" t="s">
        <v>272</v>
      </c>
      <c r="C605" s="898">
        <v>71080437</v>
      </c>
      <c r="D605" s="898">
        <v>338786</v>
      </c>
      <c r="E605" s="898">
        <v>123131</v>
      </c>
      <c r="F605" s="898">
        <v>150015</v>
      </c>
      <c r="G605" s="898">
        <v>65640</v>
      </c>
      <c r="H605" s="898">
        <v>70741651</v>
      </c>
      <c r="I605" s="898">
        <v>11152641</v>
      </c>
      <c r="J605" s="898">
        <v>19000308</v>
      </c>
      <c r="K605" s="898">
        <v>40588702</v>
      </c>
      <c r="L605"/>
    </row>
    <row r="606" spans="2:12" ht="12.75">
      <c r="B606" s="1039" t="s">
        <v>273</v>
      </c>
      <c r="C606" s="898">
        <v>94326127</v>
      </c>
      <c r="D606" s="900">
        <v>370021</v>
      </c>
      <c r="E606" s="900">
        <v>141070</v>
      </c>
      <c r="F606" s="900">
        <v>162127</v>
      </c>
      <c r="G606" s="901">
        <v>66824</v>
      </c>
      <c r="H606" s="898">
        <v>93956106</v>
      </c>
      <c r="I606" s="900">
        <v>14326353</v>
      </c>
      <c r="J606" s="900">
        <v>25473371</v>
      </c>
      <c r="K606" s="900">
        <v>54156382</v>
      </c>
      <c r="L606"/>
    </row>
    <row r="607" spans="2:12" ht="12.75">
      <c r="B607" s="1039" t="s">
        <v>274</v>
      </c>
      <c r="C607" s="898">
        <v>90179542</v>
      </c>
      <c r="D607" s="898">
        <v>377198</v>
      </c>
      <c r="E607" s="899">
        <v>138987</v>
      </c>
      <c r="F607" s="899">
        <v>177400</v>
      </c>
      <c r="G607" s="899">
        <v>60811</v>
      </c>
      <c r="H607" s="898">
        <v>89802344</v>
      </c>
      <c r="I607" s="899">
        <v>13026121</v>
      </c>
      <c r="J607" s="899">
        <v>24019148</v>
      </c>
      <c r="K607" s="899">
        <v>52757075</v>
      </c>
      <c r="L607"/>
    </row>
    <row r="608" spans="2:12" ht="12.75">
      <c r="B608" s="1039" t="s">
        <v>275</v>
      </c>
      <c r="C608" s="898">
        <v>98348767</v>
      </c>
      <c r="D608" s="660">
        <v>365543</v>
      </c>
      <c r="E608" s="660">
        <v>134256</v>
      </c>
      <c r="F608" s="660">
        <v>176108</v>
      </c>
      <c r="G608" s="660">
        <v>55179</v>
      </c>
      <c r="H608" s="660">
        <v>97983224</v>
      </c>
      <c r="I608" s="660">
        <v>14778485</v>
      </c>
      <c r="J608" s="660">
        <v>25000492</v>
      </c>
      <c r="K608" s="660">
        <v>58204247</v>
      </c>
      <c r="L608"/>
    </row>
    <row r="609" spans="2:12" ht="12.75">
      <c r="B609" s="1039" t="s">
        <v>276</v>
      </c>
      <c r="C609" s="898">
        <v>89668731</v>
      </c>
      <c r="D609" s="898">
        <v>358330</v>
      </c>
      <c r="E609" s="899">
        <v>97987</v>
      </c>
      <c r="F609" s="899">
        <v>193201</v>
      </c>
      <c r="G609" s="899">
        <v>67142</v>
      </c>
      <c r="H609" s="898">
        <v>89310401</v>
      </c>
      <c r="I609" s="899">
        <v>13566128</v>
      </c>
      <c r="J609" s="899">
        <v>23364570</v>
      </c>
      <c r="K609" s="899">
        <v>52379703</v>
      </c>
      <c r="L609"/>
    </row>
    <row r="610" spans="2:12" ht="12.75">
      <c r="B610" s="1039" t="s">
        <v>277</v>
      </c>
      <c r="C610" s="898">
        <v>94814223</v>
      </c>
      <c r="D610" s="900">
        <v>399597</v>
      </c>
      <c r="E610" s="900">
        <v>105945</v>
      </c>
      <c r="F610" s="900">
        <v>239181</v>
      </c>
      <c r="G610" s="901">
        <v>54471</v>
      </c>
      <c r="H610" s="898">
        <v>94414626</v>
      </c>
      <c r="I610" s="900">
        <v>15092121</v>
      </c>
      <c r="J610" s="900">
        <v>26639045</v>
      </c>
      <c r="K610" s="900">
        <v>52683460</v>
      </c>
      <c r="L610"/>
    </row>
    <row r="611" spans="2:12" ht="12.75">
      <c r="B611" s="1039" t="s">
        <v>278</v>
      </c>
      <c r="C611" s="898">
        <v>94523431</v>
      </c>
      <c r="D611" s="900">
        <v>403191</v>
      </c>
      <c r="E611" s="900">
        <v>115093</v>
      </c>
      <c r="F611" s="900">
        <v>229415</v>
      </c>
      <c r="G611" s="901">
        <v>58683</v>
      </c>
      <c r="H611" s="898">
        <v>94120240</v>
      </c>
      <c r="I611" s="900">
        <v>12344055</v>
      </c>
      <c r="J611" s="900">
        <v>25664712</v>
      </c>
      <c r="K611" s="900">
        <v>56111473</v>
      </c>
      <c r="L611"/>
    </row>
    <row r="612" spans="2:12" ht="12.75">
      <c r="B612" s="1039" t="s">
        <v>279</v>
      </c>
      <c r="C612" s="898">
        <v>98036717</v>
      </c>
      <c r="D612" s="898">
        <v>422394</v>
      </c>
      <c r="E612" s="899">
        <v>114069</v>
      </c>
      <c r="F612" s="899">
        <v>234214</v>
      </c>
      <c r="G612" s="899">
        <v>74111</v>
      </c>
      <c r="H612" s="898">
        <v>97614323</v>
      </c>
      <c r="I612" s="899">
        <v>13669245</v>
      </c>
      <c r="J612" s="899">
        <v>26923250</v>
      </c>
      <c r="K612" s="899">
        <v>57021828</v>
      </c>
      <c r="L612"/>
    </row>
    <row r="613" spans="2:12" ht="12.75">
      <c r="B613" s="1039" t="s">
        <v>280</v>
      </c>
      <c r="C613" s="898">
        <v>98036717</v>
      </c>
      <c r="D613" s="900">
        <v>422394</v>
      </c>
      <c r="E613" s="900">
        <v>114069</v>
      </c>
      <c r="F613" s="900">
        <v>234214</v>
      </c>
      <c r="G613" s="900">
        <v>74111</v>
      </c>
      <c r="H613" s="899">
        <v>97614323</v>
      </c>
      <c r="I613" s="900">
        <v>13669245</v>
      </c>
      <c r="J613" s="900">
        <v>26923250</v>
      </c>
      <c r="K613" s="900">
        <v>57021828</v>
      </c>
      <c r="L613"/>
    </row>
    <row r="614" spans="2:12" ht="12.75">
      <c r="B614" s="1039" t="s">
        <v>281</v>
      </c>
      <c r="C614" s="898">
        <v>93991382</v>
      </c>
      <c r="D614" s="900">
        <v>442529</v>
      </c>
      <c r="E614" s="900">
        <v>110487</v>
      </c>
      <c r="F614" s="900">
        <v>234875</v>
      </c>
      <c r="G614" s="901">
        <v>97167</v>
      </c>
      <c r="H614" s="902">
        <v>93548853</v>
      </c>
      <c r="I614" s="900">
        <v>13082164</v>
      </c>
      <c r="J614" s="900">
        <v>28328455</v>
      </c>
      <c r="K614" s="900">
        <v>52138234</v>
      </c>
      <c r="L614"/>
    </row>
    <row r="615" spans="2:12" ht="12.75">
      <c r="B615" s="1039" t="s">
        <v>282</v>
      </c>
      <c r="C615" s="898">
        <v>85303687</v>
      </c>
      <c r="D615" s="900">
        <v>382900</v>
      </c>
      <c r="E615" s="900">
        <v>110310</v>
      </c>
      <c r="F615" s="900">
        <v>202029</v>
      </c>
      <c r="G615" s="901">
        <v>70561</v>
      </c>
      <c r="H615" s="902">
        <v>84920787</v>
      </c>
      <c r="I615" s="900">
        <v>11813818</v>
      </c>
      <c r="J615" s="900">
        <v>24635137</v>
      </c>
      <c r="K615" s="900">
        <v>48471832</v>
      </c>
      <c r="L615"/>
    </row>
    <row r="616" spans="2:12" ht="12.75">
      <c r="B616" s="1039"/>
      <c r="C616" s="696"/>
      <c r="D616" s="697"/>
      <c r="E616" s="698"/>
      <c r="F616" s="698"/>
      <c r="G616" s="698"/>
      <c r="H616" s="697"/>
      <c r="I616" s="698"/>
      <c r="J616" s="698"/>
      <c r="K616" s="698"/>
      <c r="L616"/>
    </row>
    <row r="617" spans="2:12" ht="12.75">
      <c r="B617" s="1038">
        <v>2019</v>
      </c>
      <c r="C617" s="699">
        <v>1105352505</v>
      </c>
      <c r="D617" s="699">
        <v>4680408</v>
      </c>
      <c r="E617" s="699">
        <v>1428431</v>
      </c>
      <c r="F617" s="699">
        <v>2423599</v>
      </c>
      <c r="G617" s="699">
        <v>828378</v>
      </c>
      <c r="H617" s="699">
        <v>1100672097</v>
      </c>
      <c r="I617" s="699">
        <v>160411048</v>
      </c>
      <c r="J617" s="699">
        <v>304501464</v>
      </c>
      <c r="K617" s="699">
        <v>635759585</v>
      </c>
      <c r="L617"/>
    </row>
    <row r="618" spans="2:12" ht="12.75">
      <c r="B618"/>
      <c r="C618"/>
      <c r="D618"/>
      <c r="E618"/>
      <c r="F618"/>
      <c r="G618"/>
      <c r="H618"/>
      <c r="I618"/>
      <c r="J618"/>
      <c r="K618"/>
      <c r="L618"/>
    </row>
    <row r="619" spans="2:12" ht="18.75">
      <c r="B619"/>
      <c r="C619"/>
      <c r="D619"/>
      <c r="E619"/>
      <c r="F619" s="1083"/>
      <c r="G619" s="1083"/>
      <c r="H619" s="1083"/>
      <c r="I619" s="1083"/>
      <c r="J619"/>
      <c r="K619"/>
      <c r="L619"/>
    </row>
    <row r="620" spans="2:12" ht="20.25" thickBot="1">
      <c r="B620"/>
      <c r="C620"/>
      <c r="D620"/>
      <c r="E620" s="1084"/>
      <c r="F620" s="1085" t="s">
        <v>297</v>
      </c>
      <c r="G620" s="1085"/>
      <c r="H620" s="1085"/>
      <c r="I620" s="1085"/>
      <c r="J620" s="1086"/>
      <c r="K620"/>
      <c r="L620"/>
    </row>
    <row r="621" spans="2:12" ht="15.75">
      <c r="B621" s="538" t="s">
        <v>271</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272</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273</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274</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275</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276</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277</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278</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279</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280</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281</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282</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545" t="s">
        <v>450</v>
      </c>
      <c r="C636" s="1545"/>
      <c r="D636" s="1545"/>
      <c r="E636" s="1545"/>
      <c r="F636" s="1545"/>
      <c r="G636" s="1545"/>
      <c r="H636" s="1545"/>
      <c r="I636" s="1545"/>
      <c r="J636" s="1545"/>
      <c r="K636" s="1545"/>
    </row>
    <row r="637" spans="2:12" ht="18.75" thickBot="1">
      <c r="B637" s="810"/>
      <c r="C637" s="810"/>
      <c r="D637" s="810"/>
      <c r="E637" s="810"/>
      <c r="F637" s="811" t="s">
        <v>258</v>
      </c>
      <c r="G637" s="810"/>
      <c r="H637" s="810"/>
      <c r="I637" s="810"/>
      <c r="J637" s="810"/>
      <c r="K637" s="810"/>
    </row>
    <row r="638" spans="2:12" ht="12.75" customHeight="1">
      <c r="B638" s="1546" t="s">
        <v>259</v>
      </c>
      <c r="C638" s="1548" t="s">
        <v>22</v>
      </c>
      <c r="D638" s="1548" t="s">
        <v>260</v>
      </c>
      <c r="E638" s="1549" t="s">
        <v>261</v>
      </c>
      <c r="F638" s="1550"/>
      <c r="G638" s="1551"/>
      <c r="H638" s="1552" t="s">
        <v>262</v>
      </c>
      <c r="I638" s="1549" t="s">
        <v>263</v>
      </c>
      <c r="J638" s="1550"/>
      <c r="K638" s="1553"/>
    </row>
    <row r="639" spans="2:12" ht="11.25" customHeight="1">
      <c r="B639" s="1547"/>
      <c r="C639" s="1467"/>
      <c r="D639" s="1467"/>
      <c r="E639" s="1468" t="s">
        <v>300</v>
      </c>
      <c r="F639" s="1466" t="s">
        <v>301</v>
      </c>
      <c r="G639" s="1466" t="s">
        <v>302</v>
      </c>
      <c r="H639" s="1472"/>
      <c r="I639" s="1468" t="s">
        <v>267</v>
      </c>
      <c r="J639" s="1468" t="s">
        <v>24</v>
      </c>
      <c r="K639" s="1554" t="s">
        <v>349</v>
      </c>
    </row>
    <row r="640" spans="2:12" ht="11.25" customHeight="1">
      <c r="B640" s="1547"/>
      <c r="C640" s="1467"/>
      <c r="D640" s="1467"/>
      <c r="E640" s="1478"/>
      <c r="F640" s="1467"/>
      <c r="G640" s="1467"/>
      <c r="H640" s="1472"/>
      <c r="I640" s="1478"/>
      <c r="J640" s="1478"/>
      <c r="K640" s="1555"/>
    </row>
    <row r="641" spans="2:11" ht="12.75">
      <c r="B641" s="1241">
        <v>0</v>
      </c>
      <c r="C641" s="680">
        <v>1</v>
      </c>
      <c r="D641" s="680">
        <v>2</v>
      </c>
      <c r="E641" s="681">
        <v>3</v>
      </c>
      <c r="F641" s="681">
        <v>4</v>
      </c>
      <c r="G641" s="680">
        <v>5</v>
      </c>
      <c r="H641" s="680">
        <v>6</v>
      </c>
      <c r="I641" s="680">
        <v>7</v>
      </c>
      <c r="J641" s="680">
        <v>8</v>
      </c>
      <c r="K641" s="1242">
        <v>9</v>
      </c>
    </row>
    <row r="642" spans="2:11" ht="12.75">
      <c r="B642" s="1243"/>
      <c r="C642" s="683"/>
      <c r="D642" s="683"/>
      <c r="E642" s="683"/>
      <c r="F642" s="683"/>
      <c r="G642" s="683"/>
      <c r="H642" s="683"/>
      <c r="I642" s="683"/>
      <c r="J642" s="683"/>
      <c r="K642" s="1244"/>
    </row>
    <row r="643" spans="2:11" ht="14.25">
      <c r="B643" s="1245"/>
      <c r="C643" s="1531" t="s">
        <v>270</v>
      </c>
      <c r="D643" s="1531"/>
      <c r="E643" s="1531"/>
      <c r="F643" s="1531"/>
      <c r="G643" s="1531"/>
      <c r="H643" s="1531"/>
      <c r="I643" s="1531"/>
      <c r="J643" s="1531"/>
      <c r="K643" s="1544"/>
    </row>
    <row r="644" spans="2:11" ht="12.75">
      <c r="B644" s="1243"/>
      <c r="C644" s="683"/>
      <c r="D644" s="683"/>
      <c r="E644" s="683"/>
      <c r="F644" s="683"/>
      <c r="G644" s="683"/>
      <c r="H644" s="683"/>
      <c r="I644" s="683"/>
      <c r="J644" s="683"/>
      <c r="K644" s="1244"/>
    </row>
    <row r="645" spans="2:11" ht="12.75">
      <c r="B645" s="1287" t="s">
        <v>271</v>
      </c>
      <c r="C645" s="1278">
        <v>163247</v>
      </c>
      <c r="D645" s="1278">
        <v>4183</v>
      </c>
      <c r="E645" s="1278">
        <v>1936</v>
      </c>
      <c r="F645" s="1278">
        <v>1878</v>
      </c>
      <c r="G645" s="1278">
        <v>369</v>
      </c>
      <c r="H645" s="1278">
        <v>159064</v>
      </c>
      <c r="I645" s="1278">
        <v>25823</v>
      </c>
      <c r="J645" s="1278">
        <v>47119</v>
      </c>
      <c r="K645" s="1278">
        <v>86122</v>
      </c>
    </row>
    <row r="646" spans="2:11" ht="12.75">
      <c r="B646" s="1287" t="s">
        <v>272</v>
      </c>
      <c r="C646" s="1278">
        <v>154797</v>
      </c>
      <c r="D646" s="1278">
        <v>3855</v>
      </c>
      <c r="E646" s="1278">
        <v>1652</v>
      </c>
      <c r="F646" s="1278">
        <v>1884</v>
      </c>
      <c r="G646" s="1278">
        <v>319</v>
      </c>
      <c r="H646" s="1278">
        <v>150942</v>
      </c>
      <c r="I646" s="1278">
        <v>24820</v>
      </c>
      <c r="J646" s="1278">
        <v>41251</v>
      </c>
      <c r="K646" s="1278">
        <v>84871</v>
      </c>
    </row>
    <row r="647" spans="2:11" ht="12.75">
      <c r="B647" s="1287" t="s">
        <v>273</v>
      </c>
      <c r="C647" s="1278">
        <v>151453</v>
      </c>
      <c r="D647" s="1282">
        <v>3672</v>
      </c>
      <c r="E647" s="1282">
        <v>1511</v>
      </c>
      <c r="F647" s="1282">
        <v>1781</v>
      </c>
      <c r="G647" s="1283">
        <v>380</v>
      </c>
      <c r="H647" s="1278">
        <v>147781</v>
      </c>
      <c r="I647" s="1282">
        <v>22185</v>
      </c>
      <c r="J647" s="1282">
        <v>39306</v>
      </c>
      <c r="K647" s="1282">
        <v>86290</v>
      </c>
    </row>
    <row r="648" spans="2:11" ht="12.75">
      <c r="B648" s="1287" t="s">
        <v>274</v>
      </c>
      <c r="C648" s="1278">
        <v>123387</v>
      </c>
      <c r="D648" s="1278">
        <v>2579</v>
      </c>
      <c r="E648" s="1279">
        <v>1048</v>
      </c>
      <c r="F648" s="1279">
        <v>1175</v>
      </c>
      <c r="G648" s="1278">
        <v>356</v>
      </c>
      <c r="H648" s="1278">
        <v>120808</v>
      </c>
      <c r="I648" s="1278">
        <v>18805</v>
      </c>
      <c r="J648" s="1278">
        <v>35098</v>
      </c>
      <c r="K648" s="1278">
        <v>66905</v>
      </c>
    </row>
    <row r="649" spans="2:11" ht="12.75">
      <c r="B649" s="1287" t="s">
        <v>275</v>
      </c>
      <c r="C649" s="1278">
        <v>141955</v>
      </c>
      <c r="D649" s="1285">
        <v>3254</v>
      </c>
      <c r="E649" s="1284">
        <v>1374</v>
      </c>
      <c r="F649" s="1286">
        <v>1580</v>
      </c>
      <c r="G649" s="1286">
        <v>300</v>
      </c>
      <c r="H649" s="1285">
        <v>138701</v>
      </c>
      <c r="I649" s="1284">
        <v>23058</v>
      </c>
      <c r="J649" s="1284">
        <v>36148</v>
      </c>
      <c r="K649" s="1286">
        <v>79495</v>
      </c>
    </row>
    <row r="650" spans="2:11" ht="12.75">
      <c r="B650" s="1287" t="s">
        <v>276</v>
      </c>
      <c r="C650" s="1278">
        <v>166759</v>
      </c>
      <c r="D650" s="1278">
        <v>3740</v>
      </c>
      <c r="E650" s="1279">
        <v>1503</v>
      </c>
      <c r="F650" s="1279">
        <v>2000</v>
      </c>
      <c r="G650" s="1278">
        <v>237</v>
      </c>
      <c r="H650" s="1278">
        <v>163019</v>
      </c>
      <c r="I650" s="1278">
        <v>27394</v>
      </c>
      <c r="J650" s="1278">
        <v>41041</v>
      </c>
      <c r="K650" s="1278">
        <v>94584</v>
      </c>
    </row>
    <row r="651" spans="2:11" ht="12.75">
      <c r="B651" s="1287" t="s">
        <v>277</v>
      </c>
      <c r="C651" s="1278">
        <v>176233</v>
      </c>
      <c r="D651" s="1281">
        <v>4202</v>
      </c>
      <c r="E651" s="1282">
        <v>1869</v>
      </c>
      <c r="F651" s="1283">
        <v>2029</v>
      </c>
      <c r="G651" s="1283">
        <v>304</v>
      </c>
      <c r="H651" s="1278">
        <v>172031</v>
      </c>
      <c r="I651" s="1282">
        <v>31264</v>
      </c>
      <c r="J651" s="1282">
        <v>50784</v>
      </c>
      <c r="K651" s="1282">
        <v>89983</v>
      </c>
    </row>
    <row r="652" spans="2:11" ht="12.75">
      <c r="B652" s="1287" t="s">
        <v>278</v>
      </c>
      <c r="C652" s="1278">
        <v>151920</v>
      </c>
      <c r="D652" s="1281">
        <v>4257</v>
      </c>
      <c r="E652" s="1282">
        <v>1568</v>
      </c>
      <c r="F652" s="1282">
        <v>2117</v>
      </c>
      <c r="G652" s="1283">
        <v>572</v>
      </c>
      <c r="H652" s="1278">
        <v>147663</v>
      </c>
      <c r="I652" s="1282">
        <v>24922</v>
      </c>
      <c r="J652" s="1282">
        <v>43850</v>
      </c>
      <c r="K652" s="1282">
        <v>78891</v>
      </c>
    </row>
    <row r="653" spans="2:11" ht="12.75">
      <c r="B653" s="1287" t="s">
        <v>279</v>
      </c>
      <c r="C653" s="1278">
        <v>0</v>
      </c>
      <c r="D653" s="1278"/>
      <c r="E653" s="1279"/>
      <c r="F653" s="1279"/>
      <c r="G653" s="1278"/>
      <c r="H653" s="1278"/>
      <c r="I653" s="1278"/>
      <c r="J653" s="1278"/>
      <c r="K653" s="1278"/>
    </row>
    <row r="654" spans="2:11" ht="12.75">
      <c r="B654" s="1288" t="s">
        <v>280</v>
      </c>
      <c r="C654" s="1278">
        <v>0</v>
      </c>
      <c r="D654" s="1281"/>
      <c r="E654" s="1282"/>
      <c r="F654" s="1282"/>
      <c r="G654" s="1282"/>
      <c r="H654" s="1279"/>
      <c r="I654" s="1282"/>
      <c r="J654" s="1282"/>
      <c r="K654" s="1282"/>
    </row>
    <row r="655" spans="2:11" ht="12.75">
      <c r="B655" s="1289" t="s">
        <v>281</v>
      </c>
      <c r="C655" s="1278">
        <v>0</v>
      </c>
      <c r="D655" s="1282"/>
      <c r="E655" s="1282"/>
      <c r="F655" s="1282"/>
      <c r="G655" s="1282"/>
      <c r="H655" s="1282"/>
      <c r="I655" s="1282"/>
      <c r="J655" s="1282"/>
      <c r="K655" s="1282"/>
    </row>
    <row r="656" spans="2:11" ht="12.75">
      <c r="B656" s="1289" t="s">
        <v>282</v>
      </c>
      <c r="C656" s="1278">
        <v>0</v>
      </c>
      <c r="D656" s="1282"/>
      <c r="E656" s="1282"/>
      <c r="F656" s="1282"/>
      <c r="G656" s="1282"/>
      <c r="H656" s="1282"/>
      <c r="I656" s="1282"/>
      <c r="J656" s="1282"/>
      <c r="K656" s="1282"/>
    </row>
    <row r="657" spans="2:11" ht="15">
      <c r="B657" s="1276"/>
      <c r="C657" s="1279"/>
      <c r="D657" s="1279"/>
      <c r="E657" s="1279"/>
      <c r="F657" s="1279"/>
      <c r="G657" s="1279"/>
      <c r="H657" s="1279"/>
      <c r="I657" s="1279"/>
      <c r="J657" s="1279"/>
      <c r="K657" s="1279"/>
    </row>
    <row r="658" spans="2:11" ht="12.75">
      <c r="B658" s="1277">
        <v>2020</v>
      </c>
      <c r="C658" s="1280">
        <v>1229751</v>
      </c>
      <c r="D658" s="1280">
        <v>29742</v>
      </c>
      <c r="E658" s="1280">
        <v>12461</v>
      </c>
      <c r="F658" s="1280">
        <v>14444</v>
      </c>
      <c r="G658" s="1280">
        <v>2837</v>
      </c>
      <c r="H658" s="1280">
        <v>1200009</v>
      </c>
      <c r="I658" s="1280">
        <v>198271</v>
      </c>
      <c r="J658" s="1280">
        <v>334597</v>
      </c>
      <c r="K658" s="1280">
        <v>667141</v>
      </c>
    </row>
    <row r="659" spans="2:11" ht="12.75">
      <c r="B659" s="5"/>
      <c r="C659" s="1251"/>
      <c r="D659" s="1251"/>
      <c r="E659" s="1251"/>
      <c r="F659" s="1251"/>
      <c r="G659" s="1251"/>
      <c r="H659" s="1251"/>
      <c r="I659" s="1251"/>
      <c r="J659" s="1251"/>
      <c r="K659" s="1251"/>
    </row>
    <row r="660" spans="2:11" ht="12.75">
      <c r="B660" s="106"/>
      <c r="C660" s="1465" t="s">
        <v>295</v>
      </c>
      <c r="D660" s="1465"/>
      <c r="E660" s="1465"/>
      <c r="F660" s="1465"/>
      <c r="G660" s="1465"/>
      <c r="H660" s="1465"/>
      <c r="I660" s="1465"/>
      <c r="J660" s="1465"/>
      <c r="K660" s="1465"/>
    </row>
    <row r="661" spans="2:11" ht="12.75">
      <c r="B661" s="683"/>
      <c r="C661" s="1251"/>
      <c r="D661" s="1251"/>
      <c r="E661" s="1251"/>
      <c r="F661" s="1251"/>
      <c r="G661" s="1251"/>
      <c r="H661" s="1251"/>
      <c r="I661" s="1251"/>
      <c r="J661" s="1251"/>
      <c r="K661" s="1251"/>
    </row>
    <row r="662" spans="2:11" ht="12.75">
      <c r="B662" s="1290" t="s">
        <v>271</v>
      </c>
      <c r="C662" s="1293">
        <v>49960551</v>
      </c>
      <c r="D662" s="1293">
        <v>235967</v>
      </c>
      <c r="E662" s="1293">
        <v>69271</v>
      </c>
      <c r="F662" s="1293">
        <v>111895</v>
      </c>
      <c r="G662" s="1293">
        <v>54801</v>
      </c>
      <c r="H662" s="1293">
        <v>49724584</v>
      </c>
      <c r="I662" s="1293">
        <v>7150936</v>
      </c>
      <c r="J662" s="1293">
        <v>13108259</v>
      </c>
      <c r="K662" s="1293">
        <v>29465389</v>
      </c>
    </row>
    <row r="663" spans="2:11" ht="12.75">
      <c r="B663" s="1290" t="s">
        <v>272</v>
      </c>
      <c r="C663" s="1293">
        <v>47617324</v>
      </c>
      <c r="D663" s="1293">
        <v>208840</v>
      </c>
      <c r="E663" s="1293">
        <v>57340</v>
      </c>
      <c r="F663" s="1293">
        <v>107364</v>
      </c>
      <c r="G663" s="1293">
        <v>44136</v>
      </c>
      <c r="H663" s="1293">
        <v>47408484</v>
      </c>
      <c r="I663" s="1293">
        <v>6893452</v>
      </c>
      <c r="J663" s="1293">
        <v>11453223</v>
      </c>
      <c r="K663" s="1293">
        <v>29061809</v>
      </c>
    </row>
    <row r="664" spans="2:11" ht="12.75">
      <c r="B664" s="1290" t="s">
        <v>273</v>
      </c>
      <c r="C664" s="1293">
        <v>45810921</v>
      </c>
      <c r="D664" s="1296">
        <v>212047</v>
      </c>
      <c r="E664" s="1296">
        <v>52722</v>
      </c>
      <c r="F664" s="1296">
        <v>104528</v>
      </c>
      <c r="G664" s="1297">
        <v>54797</v>
      </c>
      <c r="H664" s="1293">
        <v>45598874</v>
      </c>
      <c r="I664" s="1296">
        <v>6206047</v>
      </c>
      <c r="J664" s="1296">
        <v>10978459</v>
      </c>
      <c r="K664" s="1296">
        <v>28414368</v>
      </c>
    </row>
    <row r="665" spans="2:11" ht="12.75">
      <c r="B665" s="1290" t="s">
        <v>274</v>
      </c>
      <c r="C665" s="1293">
        <v>37947488</v>
      </c>
      <c r="D665" s="1293">
        <v>152361</v>
      </c>
      <c r="E665" s="1294">
        <v>38008</v>
      </c>
      <c r="F665" s="1294">
        <v>67675</v>
      </c>
      <c r="G665" s="1293">
        <v>46678</v>
      </c>
      <c r="H665" s="1293">
        <v>37795127</v>
      </c>
      <c r="I665" s="1293">
        <v>5250323</v>
      </c>
      <c r="J665" s="1293">
        <v>9742524</v>
      </c>
      <c r="K665" s="1293">
        <v>22802280</v>
      </c>
    </row>
    <row r="666" spans="2:11" ht="12.75">
      <c r="B666" s="1290" t="s">
        <v>275</v>
      </c>
      <c r="C666" s="1293">
        <v>43850100</v>
      </c>
      <c r="D666" s="1298">
        <v>182406</v>
      </c>
      <c r="E666" s="1298">
        <v>49999</v>
      </c>
      <c r="F666" s="1298">
        <v>89839</v>
      </c>
      <c r="G666" s="1298">
        <v>42568</v>
      </c>
      <c r="H666" s="1298">
        <v>43667694</v>
      </c>
      <c r="I666" s="1298">
        <v>6427358</v>
      </c>
      <c r="J666" s="1298">
        <v>9965046</v>
      </c>
      <c r="K666" s="1299">
        <v>27275290</v>
      </c>
    </row>
    <row r="667" spans="2:11" ht="12.75">
      <c r="B667" s="1290" t="s">
        <v>276</v>
      </c>
      <c r="C667" s="1293">
        <v>52025091</v>
      </c>
      <c r="D667" s="1293">
        <v>205453</v>
      </c>
      <c r="E667" s="1294">
        <v>52679</v>
      </c>
      <c r="F667" s="1294">
        <v>121156</v>
      </c>
      <c r="G667" s="1293">
        <v>31618</v>
      </c>
      <c r="H667" s="1293">
        <v>51819638</v>
      </c>
      <c r="I667" s="1293">
        <v>7514997</v>
      </c>
      <c r="J667" s="1293">
        <v>11510571</v>
      </c>
      <c r="K667" s="1293">
        <v>32794070</v>
      </c>
    </row>
    <row r="668" spans="2:11" ht="12.75">
      <c r="B668" s="1290" t="s">
        <v>277</v>
      </c>
      <c r="C668" s="1293">
        <v>54051147</v>
      </c>
      <c r="D668" s="1296">
        <v>228220</v>
      </c>
      <c r="E668" s="1296">
        <v>67664</v>
      </c>
      <c r="F668" s="1296">
        <v>124553</v>
      </c>
      <c r="G668" s="1297">
        <v>36003</v>
      </c>
      <c r="H668" s="1293">
        <v>53822927</v>
      </c>
      <c r="I668" s="1296">
        <v>8725344</v>
      </c>
      <c r="J668" s="1296">
        <v>14051630</v>
      </c>
      <c r="K668" s="1296">
        <v>31045953</v>
      </c>
    </row>
    <row r="669" spans="2:11" ht="12.75">
      <c r="B669" s="1290" t="s">
        <v>278</v>
      </c>
      <c r="C669" s="1293">
        <v>45879866</v>
      </c>
      <c r="D669" s="1296">
        <v>235692</v>
      </c>
      <c r="E669" s="1296">
        <v>57242</v>
      </c>
      <c r="F669" s="1296">
        <v>115636</v>
      </c>
      <c r="G669" s="1297">
        <v>62814</v>
      </c>
      <c r="H669" s="1293">
        <v>45644174</v>
      </c>
      <c r="I669" s="1296">
        <v>6814064</v>
      </c>
      <c r="J669" s="1296">
        <v>12095543</v>
      </c>
      <c r="K669" s="1296">
        <v>26734567</v>
      </c>
    </row>
    <row r="670" spans="2:11" ht="12.75">
      <c r="B670" s="1290" t="s">
        <v>279</v>
      </c>
      <c r="C670" s="1293">
        <v>0</v>
      </c>
      <c r="D670" s="1296"/>
      <c r="E670" s="1296"/>
      <c r="F670" s="1296"/>
      <c r="G670" s="1297"/>
      <c r="H670" s="1293"/>
      <c r="I670" s="1296"/>
      <c r="J670" s="1296"/>
      <c r="K670" s="1296"/>
    </row>
    <row r="671" spans="2:11" ht="12.75">
      <c r="B671" s="1290" t="s">
        <v>280</v>
      </c>
      <c r="C671" s="1293">
        <v>0</v>
      </c>
      <c r="D671" s="1296"/>
      <c r="E671" s="1296"/>
      <c r="F671" s="1296"/>
      <c r="G671" s="1296"/>
      <c r="H671" s="1294"/>
      <c r="I671" s="1296"/>
      <c r="J671" s="1296"/>
      <c r="K671" s="1296"/>
    </row>
    <row r="672" spans="2:11" ht="12.75">
      <c r="B672" s="1290" t="s">
        <v>281</v>
      </c>
      <c r="C672" s="1293">
        <v>0</v>
      </c>
      <c r="D672" s="1296"/>
      <c r="E672" s="1296"/>
      <c r="F672" s="1296"/>
      <c r="G672" s="1296"/>
      <c r="H672" s="1294"/>
      <c r="I672" s="1296"/>
      <c r="J672" s="1296"/>
      <c r="K672" s="1296"/>
    </row>
    <row r="673" spans="2:11" ht="12.75">
      <c r="B673" s="1290" t="s">
        <v>282</v>
      </c>
      <c r="C673" s="1293">
        <v>0</v>
      </c>
      <c r="D673" s="1296"/>
      <c r="E673" s="1296"/>
      <c r="F673" s="1296"/>
      <c r="G673" s="1296"/>
      <c r="H673" s="1296"/>
      <c r="I673" s="1296"/>
      <c r="J673" s="1296"/>
      <c r="K673" s="1296"/>
    </row>
    <row r="674" spans="2:11" ht="12.75">
      <c r="B674" s="1291"/>
      <c r="C674" s="1294"/>
      <c r="D674" s="1294"/>
      <c r="E674" s="1294"/>
      <c r="F674" s="1294"/>
      <c r="G674" s="1294"/>
      <c r="H674" s="1294"/>
      <c r="I674" s="1294"/>
      <c r="J674" s="1294"/>
      <c r="K674" s="1294"/>
    </row>
    <row r="675" spans="2:11" ht="12.75">
      <c r="B675" s="1292">
        <v>2020</v>
      </c>
      <c r="C675" s="1295">
        <v>377142488</v>
      </c>
      <c r="D675" s="1295">
        <v>1660986</v>
      </c>
      <c r="E675" s="1295">
        <v>444925</v>
      </c>
      <c r="F675" s="1295">
        <v>842646</v>
      </c>
      <c r="G675" s="1295">
        <v>373415</v>
      </c>
      <c r="H675" s="1295">
        <v>375481502</v>
      </c>
      <c r="I675" s="1295">
        <v>54982521</v>
      </c>
      <c r="J675" s="1295">
        <v>92905255</v>
      </c>
      <c r="K675" s="1295">
        <v>227593726</v>
      </c>
    </row>
    <row r="676" spans="2:11" ht="12.75">
      <c r="B676" s="690"/>
      <c r="C676" s="1252"/>
      <c r="D676" s="1252"/>
      <c r="E676" s="1252"/>
      <c r="F676" s="1252"/>
      <c r="G676" s="1252"/>
      <c r="H676" s="1252"/>
      <c r="I676" s="1252"/>
      <c r="J676" s="1252"/>
      <c r="K676" s="1252"/>
    </row>
    <row r="677" spans="2:11" ht="12.75" customHeight="1">
      <c r="B677" s="1541" t="s">
        <v>259</v>
      </c>
      <c r="C677" s="1466" t="s">
        <v>22</v>
      </c>
      <c r="D677" s="1466" t="s">
        <v>260</v>
      </c>
      <c r="E677" s="1475" t="s">
        <v>261</v>
      </c>
      <c r="F677" s="1476"/>
      <c r="G677" s="1477"/>
      <c r="H677" s="1471" t="s">
        <v>262</v>
      </c>
      <c r="I677" s="1473" t="s">
        <v>263</v>
      </c>
      <c r="J677" s="1474"/>
      <c r="K677" s="1474"/>
    </row>
    <row r="678" spans="2:11" ht="11.25" customHeight="1">
      <c r="B678" s="1542"/>
      <c r="C678" s="1467"/>
      <c r="D678" s="1467"/>
      <c r="E678" s="1468" t="s">
        <v>300</v>
      </c>
      <c r="F678" s="1466" t="s">
        <v>301</v>
      </c>
      <c r="G678" s="1466" t="s">
        <v>302</v>
      </c>
      <c r="H678" s="1472"/>
      <c r="I678" s="1468" t="s">
        <v>267</v>
      </c>
      <c r="J678" s="1468" t="s">
        <v>24</v>
      </c>
      <c r="K678" s="1466" t="s">
        <v>268</v>
      </c>
    </row>
    <row r="679" spans="2:11" ht="11.25" customHeight="1">
      <c r="B679" s="1542"/>
      <c r="C679" s="1467"/>
      <c r="D679" s="1467"/>
      <c r="E679" s="1478"/>
      <c r="F679" s="1467"/>
      <c r="G679" s="1467"/>
      <c r="H679" s="1472"/>
      <c r="I679" s="1469"/>
      <c r="J679" s="1469"/>
      <c r="K679" s="1470"/>
    </row>
    <row r="680" spans="2:11" ht="12.75">
      <c r="B680" s="680">
        <v>0</v>
      </c>
      <c r="C680" s="1253">
        <v>1</v>
      </c>
      <c r="D680" s="1253">
        <v>2</v>
      </c>
      <c r="E680" s="1254">
        <v>3</v>
      </c>
      <c r="F680" s="1254">
        <v>4</v>
      </c>
      <c r="G680" s="1253">
        <v>5</v>
      </c>
      <c r="H680" s="1253">
        <v>6</v>
      </c>
      <c r="I680" s="1253">
        <v>7</v>
      </c>
      <c r="J680" s="1253">
        <v>8</v>
      </c>
      <c r="K680" s="1253">
        <v>9</v>
      </c>
    </row>
    <row r="681" spans="2:11" ht="12.75">
      <c r="B681" s="683"/>
      <c r="C681" s="1251"/>
      <c r="D681" s="1251"/>
      <c r="E681" s="1251"/>
      <c r="F681" s="1251"/>
      <c r="G681" s="1251"/>
      <c r="H681" s="1251"/>
      <c r="I681" s="1251"/>
      <c r="J681" s="1251"/>
      <c r="K681" s="1251"/>
    </row>
    <row r="682" spans="2:11" ht="12.75">
      <c r="B682" s="106"/>
      <c r="C682" s="1465" t="s">
        <v>296</v>
      </c>
      <c r="D682" s="1465"/>
      <c r="E682" s="1465"/>
      <c r="F682" s="1465"/>
      <c r="G682" s="1465"/>
      <c r="H682" s="1465"/>
      <c r="I682" s="1465"/>
      <c r="J682" s="1465"/>
      <c r="K682" s="1465"/>
    </row>
    <row r="683" spans="2:11" ht="12.75">
      <c r="B683" s="106"/>
      <c r="C683" s="1255"/>
      <c r="D683" s="1255"/>
      <c r="E683" s="1255"/>
      <c r="F683" s="1255"/>
      <c r="G683" s="1255"/>
      <c r="H683" s="1255"/>
      <c r="I683" s="1255"/>
      <c r="J683" s="1255"/>
      <c r="K683" s="1255"/>
    </row>
    <row r="684" spans="2:11" ht="12.75">
      <c r="B684" s="1300" t="s">
        <v>271</v>
      </c>
      <c r="C684" s="1306">
        <v>98406751</v>
      </c>
      <c r="D684" s="1306">
        <v>415255</v>
      </c>
      <c r="E684" s="1306">
        <v>121753</v>
      </c>
      <c r="F684" s="1306">
        <v>197678</v>
      </c>
      <c r="G684" s="1306">
        <v>95824</v>
      </c>
      <c r="H684" s="1306">
        <v>97991496</v>
      </c>
      <c r="I684" s="1306">
        <v>14011279</v>
      </c>
      <c r="J684" s="1306">
        <v>27307209</v>
      </c>
      <c r="K684" s="1306">
        <v>56673008</v>
      </c>
    </row>
    <row r="685" spans="2:11" ht="12.75">
      <c r="B685" s="1300" t="s">
        <v>272</v>
      </c>
      <c r="C685" s="1306">
        <v>94273400</v>
      </c>
      <c r="D685" s="1306">
        <v>371528</v>
      </c>
      <c r="E685" s="1306">
        <v>101380</v>
      </c>
      <c r="F685" s="1306">
        <v>190031</v>
      </c>
      <c r="G685" s="1306">
        <v>80117</v>
      </c>
      <c r="H685" s="1306">
        <v>93901872</v>
      </c>
      <c r="I685" s="1306">
        <v>13706847</v>
      </c>
      <c r="J685" s="1306">
        <v>24084327</v>
      </c>
      <c r="K685" s="1306">
        <v>56110698</v>
      </c>
    </row>
    <row r="686" spans="2:11" ht="12.75">
      <c r="B686" s="1300" t="s">
        <v>273</v>
      </c>
      <c r="C686" s="1306">
        <v>89717346</v>
      </c>
      <c r="D686" s="1308">
        <v>372120</v>
      </c>
      <c r="E686" s="1308">
        <v>93526</v>
      </c>
      <c r="F686" s="1308">
        <v>183035</v>
      </c>
      <c r="G686" s="1309">
        <v>95559</v>
      </c>
      <c r="H686" s="1306">
        <v>89345226</v>
      </c>
      <c r="I686" s="1308">
        <v>12115715</v>
      </c>
      <c r="J686" s="1308">
        <v>22514649</v>
      </c>
      <c r="K686" s="1308">
        <v>54714862</v>
      </c>
    </row>
    <row r="687" spans="2:11" ht="12.75">
      <c r="B687" s="1300" t="s">
        <v>274</v>
      </c>
      <c r="C687" s="1306">
        <v>74393739</v>
      </c>
      <c r="D687" s="1306">
        <v>265878</v>
      </c>
      <c r="E687" s="1307">
        <v>66178</v>
      </c>
      <c r="F687" s="1307">
        <v>117616</v>
      </c>
      <c r="G687" s="1307">
        <v>82084</v>
      </c>
      <c r="H687" s="1306">
        <v>74127861</v>
      </c>
      <c r="I687" s="1307">
        <v>10308616</v>
      </c>
      <c r="J687" s="1307">
        <v>20143556</v>
      </c>
      <c r="K687" s="1307">
        <v>43675689</v>
      </c>
    </row>
    <row r="688" spans="2:11" ht="12.75">
      <c r="B688" s="1300" t="s">
        <v>275</v>
      </c>
      <c r="C688" s="1306">
        <v>86208498</v>
      </c>
      <c r="D688" s="1311">
        <v>319898</v>
      </c>
      <c r="E688" s="1311">
        <v>87279</v>
      </c>
      <c r="F688" s="1311">
        <v>156470</v>
      </c>
      <c r="G688" s="1311">
        <v>76149</v>
      </c>
      <c r="H688" s="1311">
        <v>85888600</v>
      </c>
      <c r="I688" s="1311">
        <v>12659354</v>
      </c>
      <c r="J688" s="1311">
        <v>20656790</v>
      </c>
      <c r="K688" s="1311">
        <v>52572456</v>
      </c>
    </row>
    <row r="689" spans="2:12" ht="12.75">
      <c r="B689" s="1300" t="s">
        <v>276</v>
      </c>
      <c r="C689" s="1306">
        <v>101889130</v>
      </c>
      <c r="D689" s="1306">
        <v>360681</v>
      </c>
      <c r="E689" s="1307">
        <v>93221</v>
      </c>
      <c r="F689" s="1307">
        <v>211996</v>
      </c>
      <c r="G689" s="1307">
        <v>55464</v>
      </c>
      <c r="H689" s="1306">
        <v>101528449</v>
      </c>
      <c r="I689" s="1307">
        <v>15174672</v>
      </c>
      <c r="J689" s="1307">
        <v>23731496</v>
      </c>
      <c r="K689" s="1307">
        <v>62622281</v>
      </c>
    </row>
    <row r="690" spans="2:12" ht="12.75">
      <c r="B690" s="1300" t="s">
        <v>277</v>
      </c>
      <c r="C690" s="1306">
        <v>105672362</v>
      </c>
      <c r="D690" s="1308">
        <v>403511</v>
      </c>
      <c r="E690" s="1308">
        <v>119182</v>
      </c>
      <c r="F690" s="1308">
        <v>221232</v>
      </c>
      <c r="G690" s="1309">
        <v>63097</v>
      </c>
      <c r="H690" s="1306">
        <v>105268851</v>
      </c>
      <c r="I690" s="1308">
        <v>17023118</v>
      </c>
      <c r="J690" s="1308">
        <v>28928872</v>
      </c>
      <c r="K690" s="1308">
        <v>59316861</v>
      </c>
    </row>
    <row r="691" spans="2:12" ht="12.75">
      <c r="B691" s="1300" t="s">
        <v>278</v>
      </c>
      <c r="C691" s="1306">
        <v>89888573</v>
      </c>
      <c r="D691" s="1308">
        <v>413288</v>
      </c>
      <c r="E691" s="1308">
        <v>100914</v>
      </c>
      <c r="F691" s="1308">
        <v>202818</v>
      </c>
      <c r="G691" s="1309">
        <v>109556</v>
      </c>
      <c r="H691" s="1306">
        <v>89475285</v>
      </c>
      <c r="I691" s="1308">
        <v>13419764</v>
      </c>
      <c r="J691" s="1308">
        <v>24879574</v>
      </c>
      <c r="K691" s="1308">
        <v>51175947</v>
      </c>
    </row>
    <row r="692" spans="2:12" ht="12.75">
      <c r="B692" s="1300" t="s">
        <v>279</v>
      </c>
      <c r="C692" s="1306">
        <v>0</v>
      </c>
      <c r="D692" s="1306"/>
      <c r="E692" s="1307"/>
      <c r="F692" s="1307"/>
      <c r="G692" s="1307"/>
      <c r="H692" s="1306"/>
      <c r="I692" s="1307"/>
      <c r="J692" s="1307"/>
      <c r="K692" s="1307"/>
    </row>
    <row r="693" spans="2:12" ht="12.75">
      <c r="B693" s="1300" t="s">
        <v>280</v>
      </c>
      <c r="C693" s="1306">
        <v>0</v>
      </c>
      <c r="D693" s="1308"/>
      <c r="E693" s="1308"/>
      <c r="F693" s="1308"/>
      <c r="G693" s="1308"/>
      <c r="H693" s="1307"/>
      <c r="I693" s="1308"/>
      <c r="J693" s="1308"/>
      <c r="K693" s="1308"/>
    </row>
    <row r="694" spans="2:12" ht="12.75">
      <c r="B694" s="1300" t="s">
        <v>281</v>
      </c>
      <c r="C694" s="1306">
        <v>0</v>
      </c>
      <c r="D694" s="1308"/>
      <c r="E694" s="1308"/>
      <c r="F694" s="1308"/>
      <c r="G694" s="1308"/>
      <c r="H694" s="1307"/>
      <c r="I694" s="1308"/>
      <c r="J694" s="1308"/>
      <c r="K694" s="1308"/>
    </row>
    <row r="695" spans="2:12" ht="12.75">
      <c r="B695" s="1300" t="s">
        <v>282</v>
      </c>
      <c r="C695" s="1306">
        <v>0</v>
      </c>
      <c r="D695" s="1308"/>
      <c r="E695" s="1308"/>
      <c r="F695" s="1308"/>
      <c r="G695" s="1309"/>
      <c r="H695" s="1310"/>
      <c r="I695" s="1308"/>
      <c r="J695" s="1308"/>
      <c r="K695" s="1308"/>
    </row>
    <row r="696" spans="2:12" ht="12.75">
      <c r="B696" s="1300"/>
      <c r="C696" s="1304"/>
      <c r="D696" s="1301"/>
      <c r="E696" s="1302"/>
      <c r="F696" s="1302"/>
      <c r="G696" s="1302"/>
      <c r="H696" s="1301"/>
      <c r="I696" s="1302"/>
      <c r="J696" s="1302"/>
      <c r="K696" s="1302"/>
    </row>
    <row r="697" spans="2:12" ht="12.75">
      <c r="B697" s="1305">
        <v>2020</v>
      </c>
      <c r="C697" s="1303">
        <v>740449799</v>
      </c>
      <c r="D697" s="1303">
        <v>2922159</v>
      </c>
      <c r="E697" s="1303">
        <v>783433</v>
      </c>
      <c r="F697" s="1303">
        <v>1480876</v>
      </c>
      <c r="G697" s="1303">
        <v>657850</v>
      </c>
      <c r="H697" s="1303">
        <v>737527640</v>
      </c>
      <c r="I697" s="1303">
        <v>108419365</v>
      </c>
      <c r="J697" s="1303">
        <v>192246473</v>
      </c>
      <c r="K697" s="1303">
        <v>436861802</v>
      </c>
    </row>
    <row r="700" spans="2:12" ht="20.25" thickBot="1">
      <c r="B700" s="106"/>
      <c r="C700" s="106"/>
      <c r="D700" s="106"/>
      <c r="E700" s="1084"/>
      <c r="F700" s="1085" t="s">
        <v>297</v>
      </c>
      <c r="G700" s="1085"/>
      <c r="H700" s="1085"/>
      <c r="I700" s="1085"/>
      <c r="J700" s="1086"/>
      <c r="K700" s="106"/>
    </row>
    <row r="701" spans="2:12" ht="15.75">
      <c r="B701" s="538" t="s">
        <v>271</v>
      </c>
      <c r="C701" s="563">
        <f>C684/C645</f>
        <v>602.80893982737814</v>
      </c>
      <c r="D701" s="563">
        <f t="shared" ref="D701:K701" si="48">D684/D645</f>
        <v>99.272053550083669</v>
      </c>
      <c r="E701" s="563">
        <f t="shared" si="48"/>
        <v>62.888946280991739</v>
      </c>
      <c r="F701" s="563">
        <f t="shared" si="48"/>
        <v>105.25985090521831</v>
      </c>
      <c r="G701" s="563">
        <f t="shared" si="48"/>
        <v>259.68563685636855</v>
      </c>
      <c r="H701" s="563">
        <f t="shared" si="48"/>
        <v>616.05074686918476</v>
      </c>
      <c r="I701" s="563">
        <f t="shared" si="48"/>
        <v>542.58912597296978</v>
      </c>
      <c r="J701" s="563">
        <f t="shared" si="48"/>
        <v>579.53710817292392</v>
      </c>
      <c r="K701" s="1169">
        <f t="shared" si="48"/>
        <v>658.05494531014142</v>
      </c>
    </row>
    <row r="702" spans="2:12" ht="15.75">
      <c r="B702" s="534" t="s">
        <v>272</v>
      </c>
      <c r="C702" s="564">
        <f t="shared" ref="C702:G705" si="49">C685/C646</f>
        <v>609.01309456901618</v>
      </c>
      <c r="D702" s="564">
        <f t="shared" si="49"/>
        <v>96.375616083009078</v>
      </c>
      <c r="E702" s="564">
        <f t="shared" si="49"/>
        <v>61.368038740920099</v>
      </c>
      <c r="F702" s="564">
        <f t="shared" si="49"/>
        <v>100.86571125265392</v>
      </c>
      <c r="G702" s="564">
        <f t="shared" si="49"/>
        <v>251.15047021943573</v>
      </c>
      <c r="H702" s="564">
        <f>H685/H646</f>
        <v>622.10565647732244</v>
      </c>
      <c r="I702" s="564">
        <f t="shared" ref="I702:K705" si="50">I685/I646</f>
        <v>552.25008058017727</v>
      </c>
      <c r="J702" s="564">
        <f t="shared" si="50"/>
        <v>583.84831882863443</v>
      </c>
      <c r="K702" s="1170">
        <f t="shared" si="50"/>
        <v>661.12921963921713</v>
      </c>
    </row>
    <row r="703" spans="2:12" ht="15.75">
      <c r="B703" s="534" t="s">
        <v>273</v>
      </c>
      <c r="C703" s="564">
        <f t="shared" si="49"/>
        <v>592.3774768410002</v>
      </c>
      <c r="D703" s="564">
        <f t="shared" si="49"/>
        <v>101.33986928104575</v>
      </c>
      <c r="E703" s="564">
        <f t="shared" si="49"/>
        <v>61.89675711449371</v>
      </c>
      <c r="F703" s="564">
        <f t="shared" si="49"/>
        <v>102.77091521617069</v>
      </c>
      <c r="G703" s="564">
        <f t="shared" si="49"/>
        <v>251.47105263157894</v>
      </c>
      <c r="H703" s="564">
        <f>H686/H647</f>
        <v>604.5785723469188</v>
      </c>
      <c r="I703" s="564">
        <f t="shared" si="50"/>
        <v>546.12192923146267</v>
      </c>
      <c r="J703" s="564">
        <f t="shared" si="50"/>
        <v>572.80438101053278</v>
      </c>
      <c r="K703" s="1170">
        <f t="shared" si="50"/>
        <v>634.08114497624285</v>
      </c>
      <c r="L703"/>
    </row>
    <row r="704" spans="2:12" ht="15.75">
      <c r="B704" s="534" t="s">
        <v>274</v>
      </c>
      <c r="C704" s="564">
        <f>C687/C648</f>
        <v>602.93012229813519</v>
      </c>
      <c r="D704" s="564">
        <f t="shared" si="49"/>
        <v>103.09344707250872</v>
      </c>
      <c r="E704" s="564">
        <f t="shared" si="49"/>
        <v>63.146946564885496</v>
      </c>
      <c r="F704" s="564">
        <f t="shared" si="49"/>
        <v>100.09872340425532</v>
      </c>
      <c r="G704" s="564">
        <f t="shared" si="49"/>
        <v>230.57303370786516</v>
      </c>
      <c r="H704" s="564">
        <f>H687/H648</f>
        <v>613.60059764254027</v>
      </c>
      <c r="I704" s="564">
        <f>I687/I648</f>
        <v>548.18484445626166</v>
      </c>
      <c r="J704" s="564">
        <f t="shared" si="50"/>
        <v>573.92318650635366</v>
      </c>
      <c r="K704" s="1170">
        <f t="shared" si="50"/>
        <v>652.80156938943276</v>
      </c>
      <c r="L704"/>
    </row>
    <row r="705" spans="2:12" ht="15.75">
      <c r="B705" s="534" t="s">
        <v>275</v>
      </c>
      <c r="C705" s="564">
        <f>C688/C649</f>
        <v>607.29455109013418</v>
      </c>
      <c r="D705" s="564">
        <f t="shared" si="49"/>
        <v>98.309157959434543</v>
      </c>
      <c r="E705" s="564">
        <f t="shared" si="49"/>
        <v>63.521834061135372</v>
      </c>
      <c r="F705" s="564">
        <f t="shared" si="49"/>
        <v>99.031645569620252</v>
      </c>
      <c r="G705" s="564">
        <f t="shared" si="49"/>
        <v>253.83</v>
      </c>
      <c r="H705" s="564">
        <f>H688/H649</f>
        <v>619.23562194937313</v>
      </c>
      <c r="I705" s="564">
        <f>I688/I649</f>
        <v>549.02220487466388</v>
      </c>
      <c r="J705" s="564">
        <f t="shared" si="50"/>
        <v>571.45042602633612</v>
      </c>
      <c r="K705" s="1170">
        <f t="shared" si="50"/>
        <v>661.3303478206177</v>
      </c>
      <c r="L705"/>
    </row>
    <row r="706" spans="2:12" ht="15.75">
      <c r="B706" s="534" t="s">
        <v>276</v>
      </c>
      <c r="C706" s="564">
        <f t="shared" ref="C706:K706" si="51">C689/C650</f>
        <v>610.9962880564168</v>
      </c>
      <c r="D706" s="564">
        <f t="shared" si="51"/>
        <v>96.438770053475935</v>
      </c>
      <c r="E706" s="564">
        <f t="shared" si="51"/>
        <v>62.023286759813708</v>
      </c>
      <c r="F706" s="564">
        <f t="shared" si="51"/>
        <v>105.998</v>
      </c>
      <c r="G706" s="564">
        <f t="shared" si="51"/>
        <v>234.02531645569621</v>
      </c>
      <c r="H706" s="564">
        <f t="shared" si="51"/>
        <v>622.80132377207565</v>
      </c>
      <c r="I706" s="564">
        <f t="shared" si="51"/>
        <v>553.94144703219683</v>
      </c>
      <c r="J706" s="564">
        <f t="shared" si="51"/>
        <v>578.23873687288324</v>
      </c>
      <c r="K706" s="1170">
        <f t="shared" si="51"/>
        <v>662.08112365727823</v>
      </c>
      <c r="L706"/>
    </row>
    <row r="707" spans="2:12" ht="15.75">
      <c r="B707" s="534" t="s">
        <v>277</v>
      </c>
      <c r="C707" s="564">
        <f t="shared" ref="C707:K707" si="52">C690/C651</f>
        <v>599.61733614022341</v>
      </c>
      <c r="D707" s="564">
        <f t="shared" si="52"/>
        <v>96.028319847691577</v>
      </c>
      <c r="E707" s="564">
        <f t="shared" si="52"/>
        <v>63.767790262172284</v>
      </c>
      <c r="F707" s="564">
        <f t="shared" si="52"/>
        <v>109.03499260719566</v>
      </c>
      <c r="G707" s="564">
        <f t="shared" si="52"/>
        <v>207.55592105263159</v>
      </c>
      <c r="H707" s="564">
        <f t="shared" si="52"/>
        <v>611.91791595700772</v>
      </c>
      <c r="I707" s="564">
        <f t="shared" si="52"/>
        <v>544.4958418628454</v>
      </c>
      <c r="J707" s="564">
        <f t="shared" si="52"/>
        <v>569.6454001260239</v>
      </c>
      <c r="K707" s="1170">
        <f t="shared" si="52"/>
        <v>659.20074903037244</v>
      </c>
      <c r="L707"/>
    </row>
    <row r="708" spans="2:12" ht="15.75">
      <c r="B708" s="534" t="s">
        <v>278</v>
      </c>
      <c r="C708" s="564">
        <f t="shared" ref="C708:K708" si="53">C691/C652</f>
        <v>591.68360321221701</v>
      </c>
      <c r="D708" s="564">
        <f t="shared" si="53"/>
        <v>97.084331688982857</v>
      </c>
      <c r="E708" s="564">
        <f t="shared" si="53"/>
        <v>64.358418367346943</v>
      </c>
      <c r="F708" s="564">
        <f t="shared" si="53"/>
        <v>95.804440245630616</v>
      </c>
      <c r="G708" s="564">
        <f t="shared" si="53"/>
        <v>191.53146853146853</v>
      </c>
      <c r="H708" s="564">
        <f t="shared" si="53"/>
        <v>605.94248389914878</v>
      </c>
      <c r="I708" s="564">
        <f t="shared" si="53"/>
        <v>538.47058823529414</v>
      </c>
      <c r="J708" s="564">
        <f t="shared" si="53"/>
        <v>567.37911060433294</v>
      </c>
      <c r="K708" s="1170">
        <f t="shared" si="53"/>
        <v>648.69182796516714</v>
      </c>
      <c r="L708"/>
    </row>
    <row r="709" spans="2:12" ht="15.75">
      <c r="B709" s="534" t="s">
        <v>279</v>
      </c>
      <c r="C709" s="564" t="e">
        <f t="shared" ref="C709:K709" si="54">C692/C653</f>
        <v>#DIV/0!</v>
      </c>
      <c r="D709" s="564" t="e">
        <f t="shared" si="54"/>
        <v>#DIV/0!</v>
      </c>
      <c r="E709" s="564" t="e">
        <f t="shared" si="54"/>
        <v>#DIV/0!</v>
      </c>
      <c r="F709" s="564" t="e">
        <f t="shared" si="54"/>
        <v>#DIV/0!</v>
      </c>
      <c r="G709" s="564" t="e">
        <f t="shared" si="54"/>
        <v>#DIV/0!</v>
      </c>
      <c r="H709" s="564" t="e">
        <f t="shared" si="54"/>
        <v>#DIV/0!</v>
      </c>
      <c r="I709" s="564" t="e">
        <f t="shared" si="54"/>
        <v>#DIV/0!</v>
      </c>
      <c r="J709" s="564" t="e">
        <f t="shared" si="54"/>
        <v>#DIV/0!</v>
      </c>
      <c r="K709" s="1170" t="e">
        <f t="shared" si="54"/>
        <v>#DIV/0!</v>
      </c>
      <c r="L709"/>
    </row>
    <row r="710" spans="2:12" ht="15.75">
      <c r="B710" s="534" t="s">
        <v>280</v>
      </c>
      <c r="C710" s="564" t="e">
        <f t="shared" ref="C710:K710" si="55">C693/C654</f>
        <v>#DIV/0!</v>
      </c>
      <c r="D710" s="564" t="e">
        <f t="shared" si="55"/>
        <v>#DIV/0!</v>
      </c>
      <c r="E710" s="564" t="e">
        <f t="shared" si="55"/>
        <v>#DIV/0!</v>
      </c>
      <c r="F710" s="564" t="e">
        <f t="shared" si="55"/>
        <v>#DIV/0!</v>
      </c>
      <c r="G710" s="564" t="e">
        <f t="shared" si="55"/>
        <v>#DIV/0!</v>
      </c>
      <c r="H710" s="564" t="e">
        <f t="shared" si="55"/>
        <v>#DIV/0!</v>
      </c>
      <c r="I710" s="564" t="e">
        <f t="shared" si="55"/>
        <v>#DIV/0!</v>
      </c>
      <c r="J710" s="564" t="e">
        <f t="shared" si="55"/>
        <v>#DIV/0!</v>
      </c>
      <c r="K710" s="1170" t="e">
        <f t="shared" si="55"/>
        <v>#DIV/0!</v>
      </c>
      <c r="L710"/>
    </row>
    <row r="711" spans="2:12" ht="15.75">
      <c r="B711" s="534" t="s">
        <v>281</v>
      </c>
      <c r="C711" s="564" t="e">
        <f t="shared" ref="C711:K711" si="56">C694/C655</f>
        <v>#DIV/0!</v>
      </c>
      <c r="D711" s="564" t="e">
        <f t="shared" si="56"/>
        <v>#DIV/0!</v>
      </c>
      <c r="E711" s="564" t="e">
        <f t="shared" si="56"/>
        <v>#DIV/0!</v>
      </c>
      <c r="F711" s="564" t="e">
        <f t="shared" si="56"/>
        <v>#DIV/0!</v>
      </c>
      <c r="G711" s="564" t="e">
        <f t="shared" si="56"/>
        <v>#DIV/0!</v>
      </c>
      <c r="H711" s="564" t="e">
        <f t="shared" si="56"/>
        <v>#DIV/0!</v>
      </c>
      <c r="I711" s="564" t="e">
        <f t="shared" si="56"/>
        <v>#DIV/0!</v>
      </c>
      <c r="J711" s="564" t="e">
        <f t="shared" si="56"/>
        <v>#DIV/0!</v>
      </c>
      <c r="K711" s="1170" t="e">
        <f t="shared" si="56"/>
        <v>#DIV/0!</v>
      </c>
      <c r="L711"/>
    </row>
    <row r="712" spans="2:12" ht="16.5" thickBot="1">
      <c r="B712" s="543" t="s">
        <v>282</v>
      </c>
      <c r="C712" s="565" t="e">
        <f t="shared" ref="C712" si="57">C695/C656</f>
        <v>#DIV/0!</v>
      </c>
      <c r="D712" s="565" t="e">
        <f>D695/D656</f>
        <v>#DIV/0!</v>
      </c>
      <c r="E712" s="565" t="e">
        <f t="shared" ref="E712:K712" si="58">E695/E656</f>
        <v>#DIV/0!</v>
      </c>
      <c r="F712" s="565" t="e">
        <f t="shared" si="58"/>
        <v>#DIV/0!</v>
      </c>
      <c r="G712" s="565" t="e">
        <f t="shared" si="58"/>
        <v>#DIV/0!</v>
      </c>
      <c r="H712" s="565" t="e">
        <f t="shared" si="58"/>
        <v>#DIV/0!</v>
      </c>
      <c r="I712" s="565" t="e">
        <f t="shared" si="58"/>
        <v>#DIV/0!</v>
      </c>
      <c r="J712" s="565" t="e">
        <f t="shared" si="58"/>
        <v>#DIV/0!</v>
      </c>
      <c r="K712" s="1232" t="e">
        <f t="shared" si="58"/>
        <v>#DIV/0!</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37" workbookViewId="0">
      <selection activeCell="N57" sqref="N57"/>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556" t="s">
        <v>457</v>
      </c>
      <c r="B1" s="1556"/>
      <c r="C1" s="1556"/>
      <c r="D1" s="1556"/>
      <c r="E1" s="1556"/>
      <c r="F1" s="1556"/>
      <c r="G1" s="1556"/>
      <c r="H1" s="1556"/>
      <c r="I1" s="1556"/>
      <c r="J1" s="1556"/>
      <c r="K1" s="1556"/>
      <c r="L1" s="1556"/>
      <c r="M1" s="1556"/>
      <c r="N1" s="1556"/>
    </row>
    <row r="2" spans="1:20" ht="13.5" thickBot="1">
      <c r="B2" s="914"/>
      <c r="C2" s="914"/>
      <c r="D2" s="914"/>
      <c r="E2" s="914"/>
      <c r="F2" s="914"/>
      <c r="G2" s="915" t="s">
        <v>344</v>
      </c>
      <c r="H2" s="914"/>
      <c r="I2" s="914"/>
      <c r="J2" s="914"/>
      <c r="K2" s="914"/>
      <c r="L2" s="914"/>
      <c r="M2" s="914"/>
      <c r="N2" s="914"/>
    </row>
    <row r="3" spans="1:20" ht="14.25" thickBot="1">
      <c r="A3" s="916" t="s">
        <v>345</v>
      </c>
      <c r="B3" s="917" t="s">
        <v>219</v>
      </c>
      <c r="C3" s="917" t="s">
        <v>220</v>
      </c>
      <c r="D3" s="917" t="s">
        <v>221</v>
      </c>
      <c r="E3" s="917" t="s">
        <v>222</v>
      </c>
      <c r="F3" s="917" t="s">
        <v>223</v>
      </c>
      <c r="G3" s="917" t="s">
        <v>224</v>
      </c>
      <c r="H3" s="917" t="s">
        <v>225</v>
      </c>
      <c r="I3" s="917" t="s">
        <v>226</v>
      </c>
      <c r="J3" s="917" t="s">
        <v>227</v>
      </c>
      <c r="K3" s="917" t="s">
        <v>228</v>
      </c>
      <c r="L3" s="917" t="s">
        <v>229</v>
      </c>
      <c r="M3" s="917" t="s">
        <v>230</v>
      </c>
      <c r="N3" s="917" t="s">
        <v>237</v>
      </c>
    </row>
    <row r="4" spans="1:20" ht="13.5">
      <c r="A4" s="918">
        <v>2004</v>
      </c>
      <c r="B4" s="919">
        <v>299.39999999999998</v>
      </c>
      <c r="C4" s="919">
        <v>296.39999999999998</v>
      </c>
      <c r="D4" s="919">
        <v>293.7</v>
      </c>
      <c r="E4" s="919">
        <v>293.5</v>
      </c>
      <c r="F4" s="919">
        <v>293.5</v>
      </c>
      <c r="G4" s="919">
        <v>291.60000000000002</v>
      </c>
      <c r="H4" s="919">
        <v>290.2</v>
      </c>
      <c r="I4" s="919">
        <v>286.3</v>
      </c>
      <c r="J4" s="919">
        <v>285.39999999999998</v>
      </c>
      <c r="K4" s="919">
        <v>285.10000000000002</v>
      </c>
      <c r="L4" s="919">
        <v>291.2</v>
      </c>
      <c r="M4" s="919">
        <v>297.8</v>
      </c>
      <c r="N4" s="920">
        <v>291.3</v>
      </c>
    </row>
    <row r="5" spans="1:20" ht="13.5">
      <c r="A5" s="921">
        <v>2005</v>
      </c>
      <c r="B5" s="922">
        <v>304.10000000000002</v>
      </c>
      <c r="C5" s="922">
        <v>308.10000000000002</v>
      </c>
      <c r="D5" s="922">
        <v>308.2</v>
      </c>
      <c r="E5" s="922">
        <v>310.89999999999998</v>
      </c>
      <c r="F5" s="922">
        <v>309.89999999999998</v>
      </c>
      <c r="G5" s="922">
        <v>309.10000000000002</v>
      </c>
      <c r="H5" s="922">
        <v>307</v>
      </c>
      <c r="I5" s="922">
        <v>300.60000000000002</v>
      </c>
      <c r="J5" s="922">
        <v>303.3</v>
      </c>
      <c r="K5" s="922">
        <v>304.3</v>
      </c>
      <c r="L5" s="922">
        <v>311.8</v>
      </c>
      <c r="M5" s="922">
        <v>315.5</v>
      </c>
      <c r="N5" s="923">
        <v>307.60000000000002</v>
      </c>
    </row>
    <row r="6" spans="1:20" ht="13.5">
      <c r="A6" s="921">
        <v>2006</v>
      </c>
      <c r="B6" s="922">
        <v>317.10000000000002</v>
      </c>
      <c r="C6" s="922">
        <v>319.89999999999998</v>
      </c>
      <c r="D6" s="922">
        <v>324</v>
      </c>
      <c r="E6" s="922">
        <v>319.5</v>
      </c>
      <c r="F6" s="922">
        <v>325.8</v>
      </c>
      <c r="G6" s="922">
        <v>323.8</v>
      </c>
      <c r="H6" s="922">
        <v>312.8</v>
      </c>
      <c r="I6" s="922">
        <v>313</v>
      </c>
      <c r="J6" s="922">
        <v>315.2</v>
      </c>
      <c r="K6" s="922">
        <v>311.2</v>
      </c>
      <c r="L6" s="922">
        <v>316.2</v>
      </c>
      <c r="M6" s="922">
        <v>321.8</v>
      </c>
      <c r="N6" s="923">
        <v>318.7</v>
      </c>
    </row>
    <row r="7" spans="1:20" ht="13.5">
      <c r="A7" s="921">
        <v>2007</v>
      </c>
      <c r="B7" s="922">
        <v>325.7</v>
      </c>
      <c r="C7" s="922">
        <v>327.9</v>
      </c>
      <c r="D7" s="922">
        <v>329.1</v>
      </c>
      <c r="E7" s="922">
        <v>329.9</v>
      </c>
      <c r="F7" s="922">
        <v>328.7</v>
      </c>
      <c r="G7" s="922">
        <v>330</v>
      </c>
      <c r="H7" s="922">
        <v>327.9</v>
      </c>
      <c r="I7" s="922">
        <v>324</v>
      </c>
      <c r="J7" s="922">
        <v>329.3</v>
      </c>
      <c r="K7" s="922">
        <v>312.8</v>
      </c>
      <c r="L7" s="922">
        <v>317.5</v>
      </c>
      <c r="M7" s="922">
        <v>319</v>
      </c>
      <c r="N7" s="923">
        <v>325.39999999999998</v>
      </c>
    </row>
    <row r="8" spans="1:20" ht="13.5">
      <c r="A8" s="921">
        <v>2008</v>
      </c>
      <c r="B8" s="922">
        <v>326.5</v>
      </c>
      <c r="C8" s="922">
        <v>327</v>
      </c>
      <c r="D8" s="922">
        <v>324.5</v>
      </c>
      <c r="E8" s="922">
        <v>322.60000000000002</v>
      </c>
      <c r="F8" s="922">
        <v>325.7</v>
      </c>
      <c r="G8" s="922">
        <v>323.8</v>
      </c>
      <c r="H8" s="922">
        <v>317</v>
      </c>
      <c r="I8" s="922">
        <v>314.39999999999998</v>
      </c>
      <c r="J8" s="922">
        <v>314.60000000000002</v>
      </c>
      <c r="K8" s="922">
        <v>310.5</v>
      </c>
      <c r="L8" s="922">
        <v>315.10000000000002</v>
      </c>
      <c r="M8" s="922">
        <v>321.7</v>
      </c>
      <c r="N8" s="923">
        <v>320.39999999999998</v>
      </c>
    </row>
    <row r="9" spans="1:20" ht="13.5">
      <c r="A9" s="921">
        <v>2009</v>
      </c>
      <c r="B9" s="922">
        <v>322.2</v>
      </c>
      <c r="C9" s="922">
        <v>324.3</v>
      </c>
      <c r="D9" s="922">
        <v>325.89999999999998</v>
      </c>
      <c r="E9" s="922">
        <v>324.2</v>
      </c>
      <c r="F9" s="922">
        <v>325.3</v>
      </c>
      <c r="G9" s="922">
        <v>324.5</v>
      </c>
      <c r="H9" s="922">
        <v>323.3</v>
      </c>
      <c r="I9" s="922">
        <v>316.2</v>
      </c>
      <c r="J9" s="922">
        <v>320.10000000000002</v>
      </c>
      <c r="K9" s="922">
        <v>320</v>
      </c>
      <c r="L9" s="922">
        <v>324.5</v>
      </c>
      <c r="M9" s="922">
        <v>330</v>
      </c>
      <c r="N9" s="924">
        <v>323.60000000000002</v>
      </c>
    </row>
    <row r="10" spans="1:20" ht="13.5">
      <c r="A10" s="921">
        <v>2010</v>
      </c>
      <c r="B10" s="922">
        <v>333.4</v>
      </c>
      <c r="C10" s="922">
        <v>341.3</v>
      </c>
      <c r="D10" s="922">
        <v>335.1</v>
      </c>
      <c r="E10" s="922">
        <v>343.1</v>
      </c>
      <c r="F10" s="922">
        <v>346.2</v>
      </c>
      <c r="G10" s="922">
        <v>345.9</v>
      </c>
      <c r="H10" s="922">
        <v>340.4</v>
      </c>
      <c r="I10" s="922">
        <v>336.9</v>
      </c>
      <c r="J10" s="922">
        <v>334.2</v>
      </c>
      <c r="K10" s="922">
        <v>325.7</v>
      </c>
      <c r="L10" s="922">
        <v>326.39999999999998</v>
      </c>
      <c r="M10" s="922">
        <v>326.3</v>
      </c>
      <c r="N10" s="924">
        <v>335.8</v>
      </c>
    </row>
    <row r="11" spans="1:20" ht="13.5">
      <c r="A11" s="921">
        <v>2011</v>
      </c>
      <c r="B11" s="922">
        <v>325.60000000000002</v>
      </c>
      <c r="C11" s="922">
        <v>323.5</v>
      </c>
      <c r="D11" s="922">
        <v>322.8</v>
      </c>
      <c r="E11" s="922">
        <v>323</v>
      </c>
      <c r="F11" s="922">
        <v>326.89999999999998</v>
      </c>
      <c r="G11" s="922">
        <v>323.39999999999998</v>
      </c>
      <c r="H11" s="922">
        <v>321.10000000000002</v>
      </c>
      <c r="I11" s="922">
        <v>317.7</v>
      </c>
      <c r="J11" s="922">
        <v>313</v>
      </c>
      <c r="K11" s="922">
        <v>312.89999999999998</v>
      </c>
      <c r="L11" s="922">
        <v>315.60000000000002</v>
      </c>
      <c r="M11" s="922">
        <v>322.10000000000002</v>
      </c>
      <c r="N11" s="924">
        <v>320.7</v>
      </c>
    </row>
    <row r="12" spans="1:20" ht="13.5">
      <c r="A12" s="925">
        <v>2012</v>
      </c>
      <c r="B12" s="926">
        <v>324.89999999999998</v>
      </c>
      <c r="C12" s="926">
        <v>327.2</v>
      </c>
      <c r="D12" s="926">
        <v>329</v>
      </c>
      <c r="E12" s="926">
        <v>329.8</v>
      </c>
      <c r="F12" s="926">
        <v>334.6</v>
      </c>
      <c r="G12" s="926">
        <v>336.3</v>
      </c>
      <c r="H12" s="926">
        <v>330.7</v>
      </c>
      <c r="I12" s="926">
        <v>326.3</v>
      </c>
      <c r="J12" s="926">
        <v>325.7</v>
      </c>
      <c r="K12" s="926">
        <v>322</v>
      </c>
      <c r="L12" s="926">
        <v>327.2</v>
      </c>
      <c r="M12" s="926">
        <v>330.6</v>
      </c>
      <c r="N12" s="927">
        <v>328.9</v>
      </c>
    </row>
    <row r="13" spans="1:20" ht="13.5">
      <c r="A13" s="925">
        <v>2013</v>
      </c>
      <c r="B13" s="926">
        <v>334</v>
      </c>
      <c r="C13" s="926">
        <v>336.5</v>
      </c>
      <c r="D13" s="926">
        <v>334.9</v>
      </c>
      <c r="E13" s="926">
        <v>338</v>
      </c>
      <c r="F13" s="926">
        <v>338.8</v>
      </c>
      <c r="G13" s="926">
        <v>343</v>
      </c>
      <c r="H13" s="926">
        <v>338.6</v>
      </c>
      <c r="I13" s="926">
        <v>334</v>
      </c>
      <c r="J13" s="926">
        <v>329.8</v>
      </c>
      <c r="K13" s="926">
        <v>328.9</v>
      </c>
      <c r="L13" s="926">
        <v>331</v>
      </c>
      <c r="M13" s="926">
        <v>333.1</v>
      </c>
      <c r="N13" s="927">
        <v>335.2</v>
      </c>
      <c r="Q13"/>
      <c r="R13"/>
      <c r="S13"/>
      <c r="T13"/>
    </row>
    <row r="14" spans="1:20" ht="13.5">
      <c r="A14" s="925">
        <v>2014</v>
      </c>
      <c r="B14" s="926">
        <v>335.3</v>
      </c>
      <c r="C14" s="926">
        <v>339.5</v>
      </c>
      <c r="D14" s="926">
        <v>336</v>
      </c>
      <c r="E14" s="926">
        <v>338.1</v>
      </c>
      <c r="F14" s="926">
        <v>336</v>
      </c>
      <c r="G14" s="926">
        <v>336.1</v>
      </c>
      <c r="H14" s="926">
        <v>331.4</v>
      </c>
      <c r="I14" s="926">
        <v>332.4</v>
      </c>
      <c r="J14" s="926">
        <v>327.3</v>
      </c>
      <c r="K14" s="926">
        <v>326.3</v>
      </c>
      <c r="L14" s="926">
        <v>328.5</v>
      </c>
      <c r="M14" s="926">
        <v>340.6</v>
      </c>
      <c r="N14" s="927">
        <v>333.6</v>
      </c>
      <c r="Q14"/>
      <c r="R14"/>
      <c r="S14"/>
      <c r="T14"/>
    </row>
    <row r="15" spans="1:20" ht="13.5">
      <c r="A15" s="928">
        <v>2015</v>
      </c>
      <c r="B15" s="929">
        <v>336</v>
      </c>
      <c r="C15" s="929">
        <v>338.9</v>
      </c>
      <c r="D15" s="929">
        <v>339.7</v>
      </c>
      <c r="E15" s="929">
        <v>340.8</v>
      </c>
      <c r="F15" s="929">
        <v>346.1</v>
      </c>
      <c r="G15" s="929">
        <v>343.9</v>
      </c>
      <c r="H15" s="929">
        <v>339.4</v>
      </c>
      <c r="I15" s="929">
        <v>334</v>
      </c>
      <c r="J15" s="929">
        <v>332.9</v>
      </c>
      <c r="K15" s="929">
        <v>331.2</v>
      </c>
      <c r="L15" s="929">
        <v>332.8</v>
      </c>
      <c r="M15" s="929">
        <v>335.4</v>
      </c>
      <c r="N15" s="930">
        <v>337.6</v>
      </c>
      <c r="Q15"/>
      <c r="R15"/>
      <c r="S15"/>
      <c r="T15"/>
    </row>
    <row r="16" spans="1:20" ht="13.5">
      <c r="A16" s="928">
        <v>2016</v>
      </c>
      <c r="B16" s="929">
        <v>335.2</v>
      </c>
      <c r="C16" s="929">
        <v>337.7</v>
      </c>
      <c r="D16" s="929">
        <v>338.5</v>
      </c>
      <c r="E16" s="929">
        <v>340.3</v>
      </c>
      <c r="F16" s="929">
        <v>345.4</v>
      </c>
      <c r="G16" s="929">
        <v>342.5</v>
      </c>
      <c r="H16" s="929">
        <v>339.1</v>
      </c>
      <c r="I16" s="929">
        <v>336.7</v>
      </c>
      <c r="J16" s="929">
        <v>336</v>
      </c>
      <c r="K16" s="929">
        <v>338.1</v>
      </c>
      <c r="L16" s="929">
        <v>339.8</v>
      </c>
      <c r="M16" s="929">
        <v>343.5</v>
      </c>
      <c r="N16" s="930">
        <v>339.5</v>
      </c>
      <c r="Q16"/>
      <c r="R16"/>
      <c r="S16"/>
      <c r="T16"/>
    </row>
    <row r="17" spans="1:20" ht="13.5">
      <c r="A17" s="928">
        <v>2017</v>
      </c>
      <c r="B17" s="929">
        <v>343.84877560849145</v>
      </c>
      <c r="C17" s="929">
        <v>344.01260355448568</v>
      </c>
      <c r="D17" s="929">
        <v>345.08323788722237</v>
      </c>
      <c r="E17" s="929">
        <v>349.4260933003689</v>
      </c>
      <c r="F17" s="929">
        <v>351.85998819252393</v>
      </c>
      <c r="G17" s="929">
        <v>351.12109667545815</v>
      </c>
      <c r="H17" s="929">
        <v>346.75726994620067</v>
      </c>
      <c r="I17" s="929">
        <v>344.85589941972938</v>
      </c>
      <c r="J17" s="929">
        <v>342.09908231074832</v>
      </c>
      <c r="K17" s="929">
        <v>340.25607000681453</v>
      </c>
      <c r="L17" s="929">
        <v>343.96423731809307</v>
      </c>
      <c r="M17" s="929">
        <v>345.17611667491775</v>
      </c>
      <c r="N17" s="930">
        <v>345.73613890143946</v>
      </c>
      <c r="Q17"/>
      <c r="R17"/>
      <c r="S17"/>
      <c r="T17"/>
    </row>
    <row r="18" spans="1:20" ht="13.5">
      <c r="A18" s="928">
        <v>2018</v>
      </c>
      <c r="B18" s="929">
        <v>328.68883172082138</v>
      </c>
      <c r="C18" s="929">
        <v>335.33083028686195</v>
      </c>
      <c r="D18" s="929">
        <v>339.13477331184731</v>
      </c>
      <c r="E18" s="929">
        <v>352.1288362407397</v>
      </c>
      <c r="F18" s="929">
        <v>354.40806226015781</v>
      </c>
      <c r="G18" s="929">
        <v>352.31798629918734</v>
      </c>
      <c r="H18" s="929">
        <v>349.02563708344542</v>
      </c>
      <c r="I18" s="929">
        <v>347.00933631012759</v>
      </c>
      <c r="J18" s="929">
        <v>345.11329021489684</v>
      </c>
      <c r="K18" s="929">
        <v>347.11988043981063</v>
      </c>
      <c r="L18" s="929">
        <v>349.40972512323503</v>
      </c>
      <c r="M18" s="929">
        <v>350.98601398601369</v>
      </c>
      <c r="N18" s="930">
        <v>345.25543478260863</v>
      </c>
      <c r="Q18"/>
      <c r="R18"/>
      <c r="S18"/>
      <c r="T18"/>
    </row>
    <row r="19" spans="1:20" ht="13.5">
      <c r="A19" s="1096">
        <v>2019</v>
      </c>
      <c r="B19" s="1097">
        <v>354.37491656654714</v>
      </c>
      <c r="C19" s="1097">
        <v>356.43838796545651</v>
      </c>
      <c r="D19" s="1097">
        <v>357.2969949465724</v>
      </c>
      <c r="E19" s="1097">
        <v>357.47446683623537</v>
      </c>
      <c r="F19" s="1097">
        <v>361.2054005838466</v>
      </c>
      <c r="G19" s="1097">
        <v>357.93540852897377</v>
      </c>
      <c r="H19" s="1097">
        <v>354.2490676912646</v>
      </c>
      <c r="I19" s="1097">
        <v>353.13528487554794</v>
      </c>
      <c r="J19" s="1097">
        <v>352.05841293166753</v>
      </c>
      <c r="K19" s="1097">
        <v>345</v>
      </c>
      <c r="L19" s="1097">
        <v>349.6</v>
      </c>
      <c r="M19" s="1097">
        <v>354.4</v>
      </c>
      <c r="N19" s="1098">
        <v>354.2</v>
      </c>
    </row>
    <row r="20" spans="1:20" ht="14.25" thickBot="1">
      <c r="A20" s="931">
        <v>2020</v>
      </c>
      <c r="B20" s="932">
        <v>354.8</v>
      </c>
      <c r="C20" s="932">
        <v>355</v>
      </c>
      <c r="D20" s="932">
        <v>356.13</v>
      </c>
      <c r="E20" s="932">
        <v>354.02</v>
      </c>
      <c r="F20" s="932">
        <v>356.2</v>
      </c>
      <c r="G20" s="932">
        <v>358.1</v>
      </c>
      <c r="H20" s="932">
        <v>352.8</v>
      </c>
      <c r="I20" s="932">
        <v>350.8</v>
      </c>
      <c r="J20" s="932">
        <v>346.7</v>
      </c>
      <c r="K20" s="932">
        <v>345</v>
      </c>
      <c r="L20" s="932"/>
      <c r="M20" s="932"/>
      <c r="N20" s="933"/>
    </row>
    <row r="21" spans="1:20">
      <c r="Q21"/>
      <c r="R21"/>
      <c r="S21"/>
      <c r="T21"/>
    </row>
    <row r="22" spans="1:20" ht="13.5" thickBot="1">
      <c r="B22" s="914"/>
      <c r="C22" s="914"/>
      <c r="D22" s="914"/>
      <c r="E22" s="914"/>
      <c r="F22" s="914"/>
      <c r="G22" s="934" t="s">
        <v>346</v>
      </c>
      <c r="H22" s="914"/>
      <c r="I22" s="914"/>
      <c r="J22" s="914"/>
      <c r="K22" s="914"/>
      <c r="L22" s="914"/>
      <c r="M22" s="914"/>
      <c r="N22" s="935"/>
      <c r="Q22"/>
      <c r="R22"/>
      <c r="S22"/>
      <c r="T22"/>
    </row>
    <row r="23" spans="1:20" ht="14.25" thickBot="1">
      <c r="A23" s="916" t="s">
        <v>345</v>
      </c>
      <c r="B23" s="917" t="s">
        <v>219</v>
      </c>
      <c r="C23" s="917" t="s">
        <v>220</v>
      </c>
      <c r="D23" s="917" t="s">
        <v>221</v>
      </c>
      <c r="E23" s="917" t="s">
        <v>222</v>
      </c>
      <c r="F23" s="917" t="s">
        <v>223</v>
      </c>
      <c r="G23" s="917" t="s">
        <v>224</v>
      </c>
      <c r="H23" s="917" t="s">
        <v>225</v>
      </c>
      <c r="I23" s="917" t="s">
        <v>226</v>
      </c>
      <c r="J23" s="917" t="s">
        <v>227</v>
      </c>
      <c r="K23" s="917" t="s">
        <v>228</v>
      </c>
      <c r="L23" s="917" t="s">
        <v>229</v>
      </c>
      <c r="M23" s="917" t="s">
        <v>230</v>
      </c>
      <c r="N23" s="917" t="s">
        <v>237</v>
      </c>
      <c r="Q23"/>
      <c r="R23"/>
      <c r="S23"/>
      <c r="T23"/>
    </row>
    <row r="24" spans="1:20" ht="13.5">
      <c r="A24" s="918">
        <v>2004</v>
      </c>
      <c r="B24" s="919">
        <v>272.2</v>
      </c>
      <c r="C24" s="919">
        <v>271.5</v>
      </c>
      <c r="D24" s="919">
        <v>272</v>
      </c>
      <c r="E24" s="919">
        <v>273.10000000000002</v>
      </c>
      <c r="F24" s="919">
        <v>267.2</v>
      </c>
      <c r="G24" s="919">
        <v>269.60000000000002</v>
      </c>
      <c r="H24" s="919">
        <v>261.5</v>
      </c>
      <c r="I24" s="919">
        <v>261.39999999999998</v>
      </c>
      <c r="J24" s="919">
        <v>264.8</v>
      </c>
      <c r="K24" s="919">
        <v>267</v>
      </c>
      <c r="L24" s="919">
        <v>266.39999999999998</v>
      </c>
      <c r="M24" s="919">
        <v>271.3</v>
      </c>
      <c r="N24" s="920">
        <v>267.3</v>
      </c>
      <c r="Q24"/>
      <c r="R24"/>
      <c r="S24"/>
      <c r="T24"/>
    </row>
    <row r="25" spans="1:20" ht="13.5">
      <c r="A25" s="921">
        <v>2005</v>
      </c>
      <c r="B25" s="922">
        <v>272.10000000000002</v>
      </c>
      <c r="C25" s="922">
        <v>274.8</v>
      </c>
      <c r="D25" s="922">
        <v>271.8</v>
      </c>
      <c r="E25" s="922">
        <v>273.39999999999998</v>
      </c>
      <c r="F25" s="922">
        <v>271</v>
      </c>
      <c r="G25" s="922">
        <v>266.39999999999998</v>
      </c>
      <c r="H25" s="922">
        <v>264.60000000000002</v>
      </c>
      <c r="I25" s="922">
        <v>261.10000000000002</v>
      </c>
      <c r="J25" s="922">
        <v>266.60000000000002</v>
      </c>
      <c r="K25" s="922">
        <v>272.5</v>
      </c>
      <c r="L25" s="922">
        <v>270.60000000000002</v>
      </c>
      <c r="M25" s="922">
        <v>272.39999999999998</v>
      </c>
      <c r="N25" s="923">
        <v>269.2</v>
      </c>
      <c r="Q25"/>
      <c r="R25"/>
      <c r="S25"/>
      <c r="T25"/>
    </row>
    <row r="26" spans="1:20" ht="13.5">
      <c r="A26" s="921">
        <v>2006</v>
      </c>
      <c r="B26" s="922">
        <v>275.10000000000002</v>
      </c>
      <c r="C26" s="922">
        <v>273.39999999999998</v>
      </c>
      <c r="D26" s="922">
        <v>273.39999999999998</v>
      </c>
      <c r="E26" s="922">
        <v>272.89999999999998</v>
      </c>
      <c r="F26" s="922">
        <v>270.39999999999998</v>
      </c>
      <c r="G26" s="922">
        <v>264.2</v>
      </c>
      <c r="H26" s="922">
        <v>260.2</v>
      </c>
      <c r="I26" s="922">
        <v>258.10000000000002</v>
      </c>
      <c r="J26" s="922">
        <v>263.5</v>
      </c>
      <c r="K26" s="922">
        <v>263.89999999999998</v>
      </c>
      <c r="L26" s="922">
        <v>264.89999999999998</v>
      </c>
      <c r="M26" s="922">
        <v>266.89999999999998</v>
      </c>
      <c r="N26" s="923">
        <v>267.5</v>
      </c>
      <c r="Q26"/>
      <c r="R26"/>
      <c r="S26"/>
      <c r="T26"/>
    </row>
    <row r="27" spans="1:20" ht="13.5">
      <c r="A27" s="921">
        <v>2007</v>
      </c>
      <c r="B27" s="922">
        <v>274.10000000000002</v>
      </c>
      <c r="C27" s="922">
        <v>274.89999999999998</v>
      </c>
      <c r="D27" s="922">
        <v>274</v>
      </c>
      <c r="E27" s="922">
        <v>272.3</v>
      </c>
      <c r="F27" s="922">
        <v>271.89999999999998</v>
      </c>
      <c r="G27" s="922">
        <v>269.2</v>
      </c>
      <c r="H27" s="922">
        <v>267.89999999999998</v>
      </c>
      <c r="I27" s="922">
        <v>264.60000000000002</v>
      </c>
      <c r="J27" s="922">
        <v>266</v>
      </c>
      <c r="K27" s="922">
        <v>268.8</v>
      </c>
      <c r="L27" s="922">
        <v>269.10000000000002</v>
      </c>
      <c r="M27" s="922">
        <v>271.60000000000002</v>
      </c>
      <c r="N27" s="923">
        <v>270.2</v>
      </c>
      <c r="Q27"/>
      <c r="R27"/>
      <c r="S27"/>
      <c r="T27"/>
    </row>
    <row r="28" spans="1:20" ht="13.5">
      <c r="A28" s="921">
        <v>2008</v>
      </c>
      <c r="B28" s="922">
        <v>273.89999999999998</v>
      </c>
      <c r="C28" s="922">
        <v>274.89999999999998</v>
      </c>
      <c r="D28" s="922">
        <v>273.8</v>
      </c>
      <c r="E28" s="922">
        <v>270</v>
      </c>
      <c r="F28" s="922">
        <v>271.89999999999998</v>
      </c>
      <c r="G28" s="922">
        <v>270.5</v>
      </c>
      <c r="H28" s="922">
        <v>268.60000000000002</v>
      </c>
      <c r="I28" s="922">
        <v>265</v>
      </c>
      <c r="J28" s="922">
        <v>266.5</v>
      </c>
      <c r="K28" s="922">
        <v>266.60000000000002</v>
      </c>
      <c r="L28" s="922">
        <v>269.7</v>
      </c>
      <c r="M28" s="922">
        <v>274.60000000000002</v>
      </c>
      <c r="N28" s="923">
        <v>270.3</v>
      </c>
      <c r="Q28"/>
      <c r="R28"/>
      <c r="S28"/>
      <c r="T28"/>
    </row>
    <row r="29" spans="1:20" ht="13.5">
      <c r="A29" s="921">
        <v>2009</v>
      </c>
      <c r="B29" s="922">
        <v>276.8</v>
      </c>
      <c r="C29" s="922">
        <v>274.3</v>
      </c>
      <c r="D29" s="922">
        <v>276.39999999999998</v>
      </c>
      <c r="E29" s="922">
        <v>273.60000000000002</v>
      </c>
      <c r="F29" s="922">
        <v>273.8</v>
      </c>
      <c r="G29" s="922">
        <v>272.10000000000002</v>
      </c>
      <c r="H29" s="922">
        <v>268.60000000000002</v>
      </c>
      <c r="I29" s="922">
        <v>266.8</v>
      </c>
      <c r="J29" s="922">
        <v>269.5</v>
      </c>
      <c r="K29" s="922">
        <v>271.39999999999998</v>
      </c>
      <c r="L29" s="922">
        <v>275.60000000000002</v>
      </c>
      <c r="M29" s="922">
        <v>277.10000000000002</v>
      </c>
      <c r="N29" s="924">
        <v>272.8</v>
      </c>
      <c r="Q29"/>
      <c r="R29"/>
      <c r="S29"/>
      <c r="T29"/>
    </row>
    <row r="30" spans="1:20" ht="13.5">
      <c r="A30" s="921">
        <v>2010</v>
      </c>
      <c r="B30" s="922">
        <v>278.5</v>
      </c>
      <c r="C30" s="922">
        <v>282.10000000000002</v>
      </c>
      <c r="D30" s="922">
        <v>281.7</v>
      </c>
      <c r="E30" s="922">
        <v>280.5</v>
      </c>
      <c r="F30" s="922">
        <v>280.89999999999998</v>
      </c>
      <c r="G30" s="922">
        <v>279</v>
      </c>
      <c r="H30" s="922">
        <v>275</v>
      </c>
      <c r="I30" s="922">
        <v>272.89999999999998</v>
      </c>
      <c r="J30" s="922">
        <v>275.5</v>
      </c>
      <c r="K30" s="922">
        <v>275.10000000000002</v>
      </c>
      <c r="L30" s="922">
        <v>275</v>
      </c>
      <c r="M30" s="922">
        <v>277.5</v>
      </c>
      <c r="N30" s="924">
        <v>277.8</v>
      </c>
      <c r="Q30"/>
      <c r="R30"/>
      <c r="S30"/>
      <c r="T30"/>
    </row>
    <row r="31" spans="1:20" ht="13.5">
      <c r="A31" s="921">
        <v>2011</v>
      </c>
      <c r="B31" s="922">
        <v>280.2</v>
      </c>
      <c r="C31" s="922">
        <v>279.3</v>
      </c>
      <c r="D31" s="922">
        <v>279.5</v>
      </c>
      <c r="E31" s="922">
        <v>281.39999999999998</v>
      </c>
      <c r="F31" s="922">
        <v>279.7</v>
      </c>
      <c r="G31" s="922">
        <v>275.89999999999998</v>
      </c>
      <c r="H31" s="922">
        <v>274.2</v>
      </c>
      <c r="I31" s="922">
        <v>268.2</v>
      </c>
      <c r="J31" s="922">
        <v>259.3</v>
      </c>
      <c r="K31" s="922">
        <v>260.89999999999998</v>
      </c>
      <c r="L31" s="922">
        <v>262.89999999999998</v>
      </c>
      <c r="M31" s="922">
        <v>267.2</v>
      </c>
      <c r="N31" s="924">
        <v>271.2</v>
      </c>
      <c r="Q31"/>
      <c r="R31"/>
      <c r="S31"/>
      <c r="T31"/>
    </row>
    <row r="32" spans="1:20" s="914" customFormat="1" ht="13.5">
      <c r="A32" s="925">
        <v>2012</v>
      </c>
      <c r="B32" s="926">
        <v>270.2</v>
      </c>
      <c r="C32" s="926">
        <v>267.8</v>
      </c>
      <c r="D32" s="926">
        <v>269.60000000000002</v>
      </c>
      <c r="E32" s="926">
        <v>266.2</v>
      </c>
      <c r="F32" s="926">
        <v>265.3</v>
      </c>
      <c r="G32" s="926">
        <v>265.10000000000002</v>
      </c>
      <c r="H32" s="926">
        <v>259.10000000000002</v>
      </c>
      <c r="I32" s="926">
        <v>258.3</v>
      </c>
      <c r="J32" s="926">
        <v>258.89999999999998</v>
      </c>
      <c r="K32" s="926">
        <v>261.60000000000002</v>
      </c>
      <c r="L32" s="926">
        <v>263.2</v>
      </c>
      <c r="M32" s="926">
        <v>267</v>
      </c>
      <c r="N32" s="927">
        <v>264</v>
      </c>
      <c r="Q32"/>
      <c r="R32"/>
      <c r="S32"/>
      <c r="T32"/>
    </row>
    <row r="33" spans="1:20" s="914" customFormat="1" ht="13.5">
      <c r="A33" s="925">
        <v>2013</v>
      </c>
      <c r="B33" s="926">
        <v>269.39999999999998</v>
      </c>
      <c r="C33" s="926">
        <v>271.89999999999998</v>
      </c>
      <c r="D33" s="926">
        <v>270.60000000000002</v>
      </c>
      <c r="E33" s="926">
        <v>270.89999999999998</v>
      </c>
      <c r="F33" s="926">
        <v>266.89999999999998</v>
      </c>
      <c r="G33" s="926">
        <v>265.89999999999998</v>
      </c>
      <c r="H33" s="926">
        <v>262.5</v>
      </c>
      <c r="I33" s="926">
        <v>259.3</v>
      </c>
      <c r="J33" s="926">
        <v>261.2</v>
      </c>
      <c r="K33" s="926">
        <v>263.10000000000002</v>
      </c>
      <c r="L33" s="926">
        <v>265.5</v>
      </c>
      <c r="M33" s="926">
        <v>270.2</v>
      </c>
      <c r="N33" s="927">
        <v>266.10000000000002</v>
      </c>
      <c r="Q33"/>
      <c r="R33"/>
      <c r="S33"/>
      <c r="T33"/>
    </row>
    <row r="34" spans="1:20" s="914" customFormat="1" ht="13.5">
      <c r="A34" s="925">
        <v>2014</v>
      </c>
      <c r="B34" s="926">
        <v>273</v>
      </c>
      <c r="C34" s="926">
        <v>274.60000000000002</v>
      </c>
      <c r="D34" s="926">
        <v>271.8</v>
      </c>
      <c r="E34" s="926">
        <v>270.39999999999998</v>
      </c>
      <c r="F34" s="926">
        <v>268.39999999999998</v>
      </c>
      <c r="G34" s="926">
        <v>268.60000000000002</v>
      </c>
      <c r="H34" s="926">
        <v>264.5</v>
      </c>
      <c r="I34" s="926">
        <v>259.7</v>
      </c>
      <c r="J34" s="926">
        <v>261.60000000000002</v>
      </c>
      <c r="K34" s="926">
        <v>263.39999999999998</v>
      </c>
      <c r="L34" s="926">
        <v>264.39999999999998</v>
      </c>
      <c r="M34" s="926">
        <v>264.8</v>
      </c>
      <c r="N34" s="927">
        <v>267</v>
      </c>
      <c r="Q34"/>
      <c r="R34"/>
      <c r="S34"/>
      <c r="T34"/>
    </row>
    <row r="35" spans="1:20" s="914" customFormat="1" ht="13.5">
      <c r="A35" s="928">
        <v>2015</v>
      </c>
      <c r="B35" s="929">
        <v>270.5</v>
      </c>
      <c r="C35" s="929">
        <v>271.5</v>
      </c>
      <c r="D35" s="929">
        <v>272.60000000000002</v>
      </c>
      <c r="E35" s="929">
        <v>270.89999999999998</v>
      </c>
      <c r="F35" s="929">
        <v>273.3</v>
      </c>
      <c r="G35" s="929">
        <v>272</v>
      </c>
      <c r="H35" s="929">
        <v>267.8</v>
      </c>
      <c r="I35" s="929">
        <v>262.10000000000002</v>
      </c>
      <c r="J35" s="929">
        <v>261.39999999999998</v>
      </c>
      <c r="K35" s="929">
        <v>264.5</v>
      </c>
      <c r="L35" s="929">
        <v>266.60000000000002</v>
      </c>
      <c r="M35" s="929">
        <v>268.10000000000002</v>
      </c>
      <c r="N35" s="930">
        <v>267.89999999999998</v>
      </c>
      <c r="Q35"/>
      <c r="R35"/>
      <c r="S35"/>
      <c r="T35"/>
    </row>
    <row r="36" spans="1:20" ht="13.5">
      <c r="A36" s="928">
        <v>2016</v>
      </c>
      <c r="B36" s="929">
        <v>270.10000000000002</v>
      </c>
      <c r="C36" s="929">
        <v>272.10000000000002</v>
      </c>
      <c r="D36" s="929">
        <v>268.7</v>
      </c>
      <c r="E36" s="929">
        <v>267.7</v>
      </c>
      <c r="F36" s="929">
        <v>266.10000000000002</v>
      </c>
      <c r="G36" s="929">
        <v>263.60000000000002</v>
      </c>
      <c r="H36" s="929">
        <v>259.10000000000002</v>
      </c>
      <c r="I36" s="929">
        <v>256.7</v>
      </c>
      <c r="J36" s="929">
        <v>259.60000000000002</v>
      </c>
      <c r="K36" s="929">
        <v>263.8</v>
      </c>
      <c r="L36" s="929">
        <v>267.10000000000002</v>
      </c>
      <c r="M36" s="929">
        <v>271.10000000000002</v>
      </c>
      <c r="N36" s="930">
        <v>265.2</v>
      </c>
    </row>
    <row r="37" spans="1:20" ht="13.5">
      <c r="A37" s="928">
        <v>2017</v>
      </c>
      <c r="B37" s="929">
        <v>272.88640213541373</v>
      </c>
      <c r="C37" s="929">
        <v>276.25085307594861</v>
      </c>
      <c r="D37" s="929">
        <v>274.85711246631678</v>
      </c>
      <c r="E37" s="929">
        <v>274.82589285714283</v>
      </c>
      <c r="F37" s="929">
        <v>275.79789937320038</v>
      </c>
      <c r="G37" s="929">
        <v>275.68322171001125</v>
      </c>
      <c r="H37" s="929">
        <v>271.12366069701773</v>
      </c>
      <c r="I37" s="929">
        <v>265.89233861961111</v>
      </c>
      <c r="J37" s="929">
        <v>268.51868601734992</v>
      </c>
      <c r="K37" s="929">
        <v>269.27624185210152</v>
      </c>
      <c r="L37" s="929">
        <v>272.87214014486779</v>
      </c>
      <c r="M37" s="929">
        <v>275.60365369340764</v>
      </c>
      <c r="N37" s="930">
        <v>272.59345923219968</v>
      </c>
    </row>
    <row r="38" spans="1:20" ht="13.5">
      <c r="A38" s="928">
        <v>2018</v>
      </c>
      <c r="B38" s="929">
        <v>271.81169536218374</v>
      </c>
      <c r="C38" s="929">
        <v>271.62933094384721</v>
      </c>
      <c r="D38" s="929">
        <v>275.82298136645966</v>
      </c>
      <c r="E38" s="929">
        <v>276.47664184157117</v>
      </c>
      <c r="F38" s="929">
        <v>276.53879641485253</v>
      </c>
      <c r="G38" s="929">
        <v>273.5957050315024</v>
      </c>
      <c r="H38" s="929">
        <v>267.18371383829231</v>
      </c>
      <c r="I38" s="929">
        <v>262.45748745224398</v>
      </c>
      <c r="J38" s="929">
        <v>265.66096423017115</v>
      </c>
      <c r="K38" s="929">
        <v>270.12991512212</v>
      </c>
      <c r="L38" s="929">
        <v>273.99583766909478</v>
      </c>
      <c r="M38" s="929">
        <v>277.44326025733028</v>
      </c>
      <c r="N38" s="930">
        <v>271.5347702055667</v>
      </c>
    </row>
    <row r="39" spans="1:20" ht="13.5">
      <c r="A39" s="1096">
        <v>2019</v>
      </c>
      <c r="B39" s="1097">
        <v>281.27826336739287</v>
      </c>
      <c r="C39" s="1097">
        <v>284.30536717690359</v>
      </c>
      <c r="D39" s="1097">
        <v>286.22046450702811</v>
      </c>
      <c r="E39" s="1097">
        <v>290.8767352564733</v>
      </c>
      <c r="F39" s="1097">
        <v>285.31500572737696</v>
      </c>
      <c r="G39" s="1097">
        <v>281.29946839929153</v>
      </c>
      <c r="H39" s="1097">
        <v>274.8623926185175</v>
      </c>
      <c r="I39" s="1097">
        <v>271.9152332887009</v>
      </c>
      <c r="J39" s="1097">
        <v>273.41321243523339</v>
      </c>
      <c r="K39" s="1097">
        <v>276.3</v>
      </c>
      <c r="L39" s="1097">
        <v>279.2</v>
      </c>
      <c r="M39" s="1097">
        <v>286.5</v>
      </c>
      <c r="N39" s="1098">
        <v>286.2</v>
      </c>
    </row>
    <row r="40" spans="1:20" ht="14.25" thickBot="1">
      <c r="A40" s="931">
        <v>2020</v>
      </c>
      <c r="B40" s="932">
        <v>286.2</v>
      </c>
      <c r="C40" s="932">
        <v>288.2</v>
      </c>
      <c r="D40" s="932">
        <v>287.13</v>
      </c>
      <c r="E40" s="932">
        <v>286.24</v>
      </c>
      <c r="F40" s="932">
        <v>285.8</v>
      </c>
      <c r="G40" s="932">
        <v>286</v>
      </c>
      <c r="H40" s="932">
        <v>280.5</v>
      </c>
      <c r="I40" s="932">
        <v>277.2</v>
      </c>
      <c r="J40" s="932">
        <v>277.2</v>
      </c>
      <c r="K40" s="932">
        <v>277.7</v>
      </c>
      <c r="L40" s="932"/>
      <c r="M40" s="932"/>
      <c r="N40" s="933"/>
    </row>
    <row r="41" spans="1:20" ht="13.5" thickBot="1">
      <c r="B41" s="914"/>
      <c r="C41" s="914"/>
      <c r="D41" s="914"/>
      <c r="E41" s="914"/>
      <c r="F41" s="914"/>
      <c r="G41" s="934" t="s">
        <v>347</v>
      </c>
      <c r="H41" s="914"/>
      <c r="I41" s="914"/>
      <c r="J41" s="914"/>
      <c r="K41" s="914"/>
      <c r="L41" s="914"/>
      <c r="M41" s="914"/>
      <c r="N41" s="935"/>
    </row>
    <row r="42" spans="1:20" ht="14.25" thickBot="1">
      <c r="A42" s="916" t="s">
        <v>345</v>
      </c>
      <c r="B42" s="917" t="s">
        <v>219</v>
      </c>
      <c r="C42" s="917" t="s">
        <v>220</v>
      </c>
      <c r="D42" s="917" t="s">
        <v>221</v>
      </c>
      <c r="E42" s="917" t="s">
        <v>222</v>
      </c>
      <c r="F42" s="917" t="s">
        <v>223</v>
      </c>
      <c r="G42" s="917" t="s">
        <v>224</v>
      </c>
      <c r="H42" s="917" t="s">
        <v>225</v>
      </c>
      <c r="I42" s="917" t="s">
        <v>226</v>
      </c>
      <c r="J42" s="917" t="s">
        <v>227</v>
      </c>
      <c r="K42" s="917" t="s">
        <v>228</v>
      </c>
      <c r="L42" s="917" t="s">
        <v>229</v>
      </c>
      <c r="M42" s="917" t="s">
        <v>230</v>
      </c>
      <c r="N42" s="917" t="s">
        <v>237</v>
      </c>
    </row>
    <row r="43" spans="1:20" ht="13.5">
      <c r="A43" s="918">
        <v>2004</v>
      </c>
      <c r="B43" s="919">
        <v>240.7</v>
      </c>
      <c r="C43" s="919">
        <v>241.7</v>
      </c>
      <c r="D43" s="919">
        <v>243.7</v>
      </c>
      <c r="E43" s="919">
        <v>237.7</v>
      </c>
      <c r="F43" s="919">
        <v>240.8</v>
      </c>
      <c r="G43" s="919">
        <v>241.5</v>
      </c>
      <c r="H43" s="919">
        <v>243.3</v>
      </c>
      <c r="I43" s="919">
        <v>237.1</v>
      </c>
      <c r="J43" s="919">
        <v>241.6</v>
      </c>
      <c r="K43" s="919">
        <v>238.8</v>
      </c>
      <c r="L43" s="919">
        <v>245.7</v>
      </c>
      <c r="M43" s="919">
        <v>249.9</v>
      </c>
      <c r="N43" s="920">
        <v>242.4</v>
      </c>
    </row>
    <row r="44" spans="1:20" ht="13.5">
      <c r="A44" s="921">
        <v>2005</v>
      </c>
      <c r="B44" s="922">
        <v>253.1</v>
      </c>
      <c r="C44" s="922">
        <v>256.89999999999998</v>
      </c>
      <c r="D44" s="922">
        <v>255</v>
      </c>
      <c r="E44" s="922">
        <v>253.3</v>
      </c>
      <c r="F44" s="922">
        <v>253</v>
      </c>
      <c r="G44" s="922">
        <v>252.2</v>
      </c>
      <c r="H44" s="922">
        <v>251.1</v>
      </c>
      <c r="I44" s="922">
        <v>247.9</v>
      </c>
      <c r="J44" s="922">
        <v>246.7</v>
      </c>
      <c r="K44" s="922">
        <v>249.2</v>
      </c>
      <c r="L44" s="922">
        <v>250.4</v>
      </c>
      <c r="M44" s="922">
        <v>256.2</v>
      </c>
      <c r="N44" s="923">
        <v>251.9</v>
      </c>
    </row>
    <row r="45" spans="1:20" ht="13.5">
      <c r="A45" s="921">
        <v>2006</v>
      </c>
      <c r="B45" s="922">
        <v>257.8</v>
      </c>
      <c r="C45" s="922">
        <v>258.60000000000002</v>
      </c>
      <c r="D45" s="922">
        <v>259.39999999999998</v>
      </c>
      <c r="E45" s="922">
        <v>256.39999999999998</v>
      </c>
      <c r="F45" s="922">
        <v>257.60000000000002</v>
      </c>
      <c r="G45" s="922">
        <v>256.10000000000002</v>
      </c>
      <c r="H45" s="922">
        <v>250.4</v>
      </c>
      <c r="I45" s="922">
        <v>248.4</v>
      </c>
      <c r="J45" s="922">
        <v>249.2</v>
      </c>
      <c r="K45" s="922">
        <v>246.2</v>
      </c>
      <c r="L45" s="922">
        <v>246.3</v>
      </c>
      <c r="M45" s="922">
        <v>251</v>
      </c>
      <c r="N45" s="923">
        <v>253.1</v>
      </c>
    </row>
    <row r="46" spans="1:20" ht="13.5">
      <c r="A46" s="921">
        <v>2007</v>
      </c>
      <c r="B46" s="922">
        <v>257</v>
      </c>
      <c r="C46" s="922">
        <v>258.60000000000002</v>
      </c>
      <c r="D46" s="922">
        <v>258.5</v>
      </c>
      <c r="E46" s="922">
        <v>260.5</v>
      </c>
      <c r="F46" s="922">
        <v>258.8</v>
      </c>
      <c r="G46" s="922">
        <v>257.5</v>
      </c>
      <c r="H46" s="922">
        <v>254.5</v>
      </c>
      <c r="I46" s="922">
        <v>250.9</v>
      </c>
      <c r="J46" s="922">
        <v>249.3</v>
      </c>
      <c r="K46" s="922">
        <v>246.9</v>
      </c>
      <c r="L46" s="922">
        <v>251.1</v>
      </c>
      <c r="M46" s="922">
        <v>253</v>
      </c>
      <c r="N46" s="923">
        <v>254.3</v>
      </c>
    </row>
    <row r="47" spans="1:20" ht="13.5">
      <c r="A47" s="921">
        <v>2008</v>
      </c>
      <c r="B47" s="922">
        <v>260</v>
      </c>
      <c r="C47" s="922">
        <v>259.7</v>
      </c>
      <c r="D47" s="922">
        <v>256.5</v>
      </c>
      <c r="E47" s="922">
        <v>253.2</v>
      </c>
      <c r="F47" s="922">
        <v>257.89999999999998</v>
      </c>
      <c r="G47" s="922">
        <v>255.5</v>
      </c>
      <c r="H47" s="922">
        <v>249</v>
      </c>
      <c r="I47" s="922">
        <v>247.1</v>
      </c>
      <c r="J47" s="922">
        <v>246.8</v>
      </c>
      <c r="K47" s="922">
        <v>243.8</v>
      </c>
      <c r="L47" s="922">
        <v>247.6</v>
      </c>
      <c r="M47" s="922">
        <v>252.5</v>
      </c>
      <c r="N47" s="923">
        <v>252.2</v>
      </c>
    </row>
    <row r="48" spans="1:20" ht="13.5">
      <c r="A48" s="921">
        <v>2009</v>
      </c>
      <c r="B48" s="922">
        <v>254.8</v>
      </c>
      <c r="C48" s="922">
        <v>256.39999999999998</v>
      </c>
      <c r="D48" s="922">
        <v>258.2</v>
      </c>
      <c r="E48" s="922">
        <v>257.39999999999998</v>
      </c>
      <c r="F48" s="922">
        <v>257.39999999999998</v>
      </c>
      <c r="G48" s="922">
        <v>255.2</v>
      </c>
      <c r="H48" s="922">
        <v>253.6</v>
      </c>
      <c r="I48" s="922">
        <v>250.6</v>
      </c>
      <c r="J48" s="922">
        <v>251.8</v>
      </c>
      <c r="K48" s="922">
        <v>252.9</v>
      </c>
      <c r="L48" s="922">
        <v>255.6</v>
      </c>
      <c r="M48" s="922">
        <v>260.8</v>
      </c>
      <c r="N48" s="923">
        <v>255.4</v>
      </c>
    </row>
    <row r="49" spans="1:14" ht="13.5">
      <c r="A49" s="921">
        <v>2010</v>
      </c>
      <c r="B49" s="922">
        <v>261.8</v>
      </c>
      <c r="C49" s="922">
        <v>267.39999999999998</v>
      </c>
      <c r="D49" s="922">
        <v>265.7</v>
      </c>
      <c r="E49" s="922">
        <v>267.89999999999998</v>
      </c>
      <c r="F49" s="922">
        <v>268.8</v>
      </c>
      <c r="G49" s="922">
        <v>266.89999999999998</v>
      </c>
      <c r="H49" s="922">
        <v>264.39999999999998</v>
      </c>
      <c r="I49" s="922">
        <v>259.89999999999998</v>
      </c>
      <c r="J49" s="922">
        <v>258.10000000000002</v>
      </c>
      <c r="K49" s="922">
        <v>254.5</v>
      </c>
      <c r="L49" s="922">
        <v>258.10000000000002</v>
      </c>
      <c r="M49" s="922">
        <v>262.5</v>
      </c>
      <c r="N49" s="923">
        <v>262.8</v>
      </c>
    </row>
    <row r="50" spans="1:14" ht="13.5">
      <c r="A50" s="921">
        <v>2011</v>
      </c>
      <c r="B50" s="922">
        <v>262.7</v>
      </c>
      <c r="C50" s="922">
        <v>262.60000000000002</v>
      </c>
      <c r="D50" s="922">
        <v>262.2</v>
      </c>
      <c r="E50" s="922">
        <v>261.5</v>
      </c>
      <c r="F50" s="922">
        <v>261.2</v>
      </c>
      <c r="G50" s="922">
        <v>258</v>
      </c>
      <c r="H50" s="922">
        <v>256.2</v>
      </c>
      <c r="I50" s="922">
        <v>251.1</v>
      </c>
      <c r="J50" s="922">
        <v>250.5</v>
      </c>
      <c r="K50" s="922">
        <v>251.1</v>
      </c>
      <c r="L50" s="922">
        <v>253.3</v>
      </c>
      <c r="M50" s="922">
        <v>259.5</v>
      </c>
      <c r="N50" s="923">
        <v>257.2</v>
      </c>
    </row>
    <row r="51" spans="1:14" ht="13.5">
      <c r="A51" s="921">
        <v>2012</v>
      </c>
      <c r="B51" s="922">
        <v>263.39999999999998</v>
      </c>
      <c r="C51" s="922">
        <v>263.8</v>
      </c>
      <c r="D51" s="922">
        <v>264</v>
      </c>
      <c r="E51" s="922">
        <v>262.5</v>
      </c>
      <c r="F51" s="922">
        <v>265.3</v>
      </c>
      <c r="G51" s="922">
        <v>262.2</v>
      </c>
      <c r="H51" s="922">
        <v>260.3</v>
      </c>
      <c r="I51" s="922">
        <v>256</v>
      </c>
      <c r="J51" s="922">
        <v>256.2</v>
      </c>
      <c r="K51" s="922">
        <v>257.60000000000002</v>
      </c>
      <c r="L51" s="922">
        <v>260.7</v>
      </c>
      <c r="M51" s="922">
        <v>263.5</v>
      </c>
      <c r="N51" s="923">
        <v>261.3</v>
      </c>
    </row>
    <row r="52" spans="1:14" ht="13.5">
      <c r="A52" s="921">
        <v>2013</v>
      </c>
      <c r="B52" s="922">
        <v>263.7</v>
      </c>
      <c r="C52" s="922">
        <v>268.2</v>
      </c>
      <c r="D52" s="922">
        <v>266.3</v>
      </c>
      <c r="E52" s="922">
        <v>267.2</v>
      </c>
      <c r="F52" s="922">
        <v>267</v>
      </c>
      <c r="G52" s="922">
        <v>269.39999999999998</v>
      </c>
      <c r="H52" s="922">
        <v>265.3</v>
      </c>
      <c r="I52" s="922">
        <v>261.7</v>
      </c>
      <c r="J52" s="922">
        <v>261.2</v>
      </c>
      <c r="K52" s="922">
        <v>259.89999999999998</v>
      </c>
      <c r="L52" s="922">
        <v>263.3</v>
      </c>
      <c r="M52" s="922">
        <v>265.8</v>
      </c>
      <c r="N52" s="923">
        <v>264.8</v>
      </c>
    </row>
    <row r="53" spans="1:14" ht="13.5">
      <c r="A53" s="925">
        <v>2014</v>
      </c>
      <c r="B53" s="922">
        <v>267.7</v>
      </c>
      <c r="C53" s="922">
        <v>270.8</v>
      </c>
      <c r="D53" s="922">
        <v>267.3</v>
      </c>
      <c r="E53" s="922">
        <v>267.2</v>
      </c>
      <c r="F53" s="922">
        <v>267.7</v>
      </c>
      <c r="G53" s="922">
        <v>267.39999999999998</v>
      </c>
      <c r="H53" s="922">
        <v>264.89999999999998</v>
      </c>
      <c r="I53" s="922">
        <v>263.3</v>
      </c>
      <c r="J53" s="922">
        <v>260.39999999999998</v>
      </c>
      <c r="K53" s="922">
        <v>262</v>
      </c>
      <c r="L53" s="922">
        <v>263.3</v>
      </c>
      <c r="M53" s="922">
        <v>267.89999999999998</v>
      </c>
      <c r="N53" s="923">
        <v>265.7</v>
      </c>
    </row>
    <row r="54" spans="1:14" ht="13.5">
      <c r="A54" s="928">
        <v>2015</v>
      </c>
      <c r="B54" s="936">
        <v>270.89999999999998</v>
      </c>
      <c r="C54" s="936">
        <v>271.7</v>
      </c>
      <c r="D54" s="936">
        <v>270.89999999999998</v>
      </c>
      <c r="E54" s="936">
        <v>272.5</v>
      </c>
      <c r="F54" s="936">
        <v>274.8</v>
      </c>
      <c r="G54" s="936">
        <v>275.7</v>
      </c>
      <c r="H54" s="936">
        <v>272.39999999999998</v>
      </c>
      <c r="I54" s="936">
        <v>268.60000000000002</v>
      </c>
      <c r="J54" s="936">
        <v>266.3</v>
      </c>
      <c r="K54" s="936">
        <v>266.10000000000002</v>
      </c>
      <c r="L54" s="936">
        <v>268.7</v>
      </c>
      <c r="M54" s="936">
        <v>270.39999999999998</v>
      </c>
      <c r="N54" s="937">
        <v>270.5</v>
      </c>
    </row>
    <row r="55" spans="1:14" ht="13.5">
      <c r="A55" s="928">
        <v>2016</v>
      </c>
      <c r="B55" s="936">
        <v>271.7</v>
      </c>
      <c r="C55" s="936">
        <v>271.89999999999998</v>
      </c>
      <c r="D55" s="936">
        <v>270.2</v>
      </c>
      <c r="E55" s="936">
        <v>272.2</v>
      </c>
      <c r="F55" s="936">
        <v>275.5</v>
      </c>
      <c r="G55" s="936">
        <v>274.2</v>
      </c>
      <c r="H55" s="936">
        <v>270.5</v>
      </c>
      <c r="I55" s="936">
        <v>268.7</v>
      </c>
      <c r="J55" s="936">
        <v>268</v>
      </c>
      <c r="K55" s="936">
        <v>270</v>
      </c>
      <c r="L55" s="936">
        <v>273.2</v>
      </c>
      <c r="M55" s="936">
        <v>276.5</v>
      </c>
      <c r="N55" s="937">
        <v>271.8</v>
      </c>
    </row>
    <row r="56" spans="1:14" ht="13.5">
      <c r="A56" s="928">
        <v>2017</v>
      </c>
      <c r="B56" s="936">
        <v>276.69926282533487</v>
      </c>
      <c r="C56" s="936">
        <v>276.47892871209154</v>
      </c>
      <c r="D56" s="936">
        <v>278.22339935513622</v>
      </c>
      <c r="E56" s="936">
        <v>279.34229084700496</v>
      </c>
      <c r="F56" s="936">
        <v>281.69560720701139</v>
      </c>
      <c r="G56" s="936">
        <v>282.87137778735314</v>
      </c>
      <c r="H56" s="936">
        <v>277.47576558713354</v>
      </c>
      <c r="I56" s="936">
        <v>274.10388337620998</v>
      </c>
      <c r="J56" s="936">
        <v>273.58284883720944</v>
      </c>
      <c r="K56" s="936">
        <v>274.03936753791561</v>
      </c>
      <c r="L56" s="936">
        <v>275.29776603686923</v>
      </c>
      <c r="M56" s="936">
        <v>280.80114332380572</v>
      </c>
      <c r="N56" s="930">
        <v>277.62487398742144</v>
      </c>
    </row>
    <row r="57" spans="1:14" ht="13.5">
      <c r="A57" s="928">
        <v>2018</v>
      </c>
      <c r="B57" s="929">
        <v>279.54637865311327</v>
      </c>
      <c r="C57" s="929">
        <v>282.17688062735988</v>
      </c>
      <c r="D57" s="929">
        <v>283.66516998075673</v>
      </c>
      <c r="E57" s="929">
        <v>284.39577732607717</v>
      </c>
      <c r="F57" s="929">
        <v>286.91837000390598</v>
      </c>
      <c r="G57" s="929">
        <v>286.16812790097981</v>
      </c>
      <c r="H57" s="929">
        <v>281.7233466698047</v>
      </c>
      <c r="I57" s="929">
        <v>279.00896414342645</v>
      </c>
      <c r="J57" s="929">
        <v>276.36222177119254</v>
      </c>
      <c r="K57" s="929">
        <v>278.71065267650755</v>
      </c>
      <c r="L57" s="929">
        <v>284.00026838432649</v>
      </c>
      <c r="M57" s="929">
        <v>284.93782985955824</v>
      </c>
      <c r="N57" s="930">
        <v>282.28926615670917</v>
      </c>
    </row>
    <row r="58" spans="1:14" ht="13.5">
      <c r="A58" s="1096">
        <v>2019</v>
      </c>
      <c r="B58" s="1097">
        <v>287.03444832750858</v>
      </c>
      <c r="C58" s="1097">
        <v>289.1459538749898</v>
      </c>
      <c r="D58" s="1097">
        <v>288.5072199817875</v>
      </c>
      <c r="E58" s="1097">
        <v>290.10412746204969</v>
      </c>
      <c r="F58" s="1097">
        <v>292.71949231485786</v>
      </c>
      <c r="G58" s="1097">
        <v>289.1722528130237</v>
      </c>
      <c r="H58" s="1097">
        <v>284.60732456803191</v>
      </c>
      <c r="I58" s="1097">
        <v>281.83476394849748</v>
      </c>
      <c r="J58" s="1097">
        <v>281.74347936186393</v>
      </c>
      <c r="K58" s="1097">
        <v>280</v>
      </c>
      <c r="L58" s="1097">
        <v>283.39999999999998</v>
      </c>
      <c r="M58" s="1097">
        <v>281.7</v>
      </c>
      <c r="N58" s="1098">
        <v>280.2</v>
      </c>
    </row>
    <row r="59" spans="1:14" ht="14.25" thickBot="1">
      <c r="A59" s="931">
        <v>2020</v>
      </c>
      <c r="B59" s="932">
        <v>288.10000000000002</v>
      </c>
      <c r="C59" s="932">
        <v>289.7</v>
      </c>
      <c r="D59" s="932">
        <v>291.47000000000003</v>
      </c>
      <c r="E59" s="932">
        <v>290.86</v>
      </c>
      <c r="F59" s="932">
        <v>294.3</v>
      </c>
      <c r="G59" s="932">
        <v>295</v>
      </c>
      <c r="H59" s="932">
        <v>291.7</v>
      </c>
      <c r="I59" s="932">
        <v>288</v>
      </c>
      <c r="J59" s="932">
        <v>285</v>
      </c>
      <c r="K59" s="932">
        <v>289.7</v>
      </c>
      <c r="L59" s="932"/>
      <c r="M59" s="932"/>
      <c r="N59" s="933"/>
    </row>
    <row r="60" spans="1:14">
      <c r="I60" s="914"/>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458" zoomScale="75" workbookViewId="0">
      <selection activeCell="A530" sqref="A530:D530"/>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558" t="s">
        <v>437</v>
      </c>
      <c r="B2" s="1558"/>
      <c r="C2" s="1558"/>
      <c r="D2" s="1558"/>
      <c r="E2" s="1558"/>
      <c r="F2" s="1558"/>
      <c r="G2" s="1558"/>
      <c r="H2" s="1558"/>
      <c r="I2" s="1558"/>
      <c r="J2" s="1558"/>
      <c r="K2" s="1558"/>
      <c r="L2" s="1558"/>
      <c r="M2" s="1558"/>
    </row>
    <row r="3" spans="1:29" ht="12.75" hidden="1" customHeight="1">
      <c r="A3" s="1558"/>
      <c r="B3" s="1558"/>
      <c r="C3" s="1558"/>
      <c r="D3" s="1558"/>
      <c r="E3" s="1558"/>
      <c r="F3" s="1558"/>
      <c r="G3" s="1558"/>
      <c r="H3" s="1558"/>
      <c r="I3" s="1558"/>
      <c r="J3" s="1558"/>
      <c r="K3" s="1558"/>
      <c r="L3" s="1558"/>
      <c r="M3" s="1558"/>
    </row>
    <row r="4" spans="1:29" ht="12.75" hidden="1" customHeight="1">
      <c r="A4" s="1558"/>
      <c r="B4" s="1558"/>
      <c r="C4" s="1558"/>
      <c r="D4" s="1558"/>
      <c r="E4" s="1558"/>
      <c r="F4" s="1558"/>
      <c r="G4" s="1558"/>
      <c r="H4" s="1558"/>
      <c r="I4" s="1558"/>
      <c r="J4" s="1558"/>
      <c r="K4" s="1558"/>
      <c r="L4" s="1558"/>
      <c r="M4" s="1558"/>
    </row>
    <row r="5" spans="1:29" ht="20.25">
      <c r="A5" s="137" t="s">
        <v>214</v>
      </c>
      <c r="B5" s="138"/>
      <c r="C5" s="138"/>
    </row>
    <row r="7" spans="1:29" ht="13.5" customHeight="1" thickBot="1">
      <c r="A7" s="139">
        <v>2003</v>
      </c>
      <c r="B7" s="140"/>
      <c r="C7" s="140"/>
      <c r="D7" s="140"/>
      <c r="E7" s="140"/>
      <c r="F7" s="140"/>
      <c r="G7" s="140"/>
      <c r="H7" s="140"/>
      <c r="I7" s="140"/>
      <c r="J7" s="140"/>
      <c r="K7" s="140"/>
      <c r="L7" s="141" t="s">
        <v>215</v>
      </c>
      <c r="M7" s="140"/>
      <c r="N7" s="140"/>
      <c r="O7" s="140"/>
      <c r="P7" s="139">
        <v>2003</v>
      </c>
      <c r="Q7" s="1557" t="s">
        <v>216</v>
      </c>
      <c r="R7" s="1557"/>
      <c r="S7" s="1557"/>
      <c r="T7" s="1100"/>
      <c r="U7" s="139">
        <v>2003</v>
      </c>
      <c r="V7" s="1557" t="s">
        <v>217</v>
      </c>
      <c r="W7" s="1559"/>
      <c r="X7" s="1100"/>
      <c r="Y7" s="140"/>
      <c r="Z7" s="139" t="s">
        <v>218</v>
      </c>
      <c r="AB7" s="142"/>
      <c r="AC7" s="142"/>
    </row>
    <row r="8" spans="1:29" ht="15.75" thickBot="1">
      <c r="A8" s="143"/>
      <c r="B8" s="144" t="s">
        <v>219</v>
      </c>
      <c r="C8" s="144" t="s">
        <v>220</v>
      </c>
      <c r="D8" s="144" t="s">
        <v>221</v>
      </c>
      <c r="E8" s="144" t="s">
        <v>222</v>
      </c>
      <c r="F8" s="144" t="s">
        <v>223</v>
      </c>
      <c r="G8" s="144" t="s">
        <v>224</v>
      </c>
      <c r="H8" s="144" t="s">
        <v>225</v>
      </c>
      <c r="I8" s="144" t="s">
        <v>226</v>
      </c>
      <c r="J8" s="144" t="s">
        <v>227</v>
      </c>
      <c r="K8" s="144" t="s">
        <v>228</v>
      </c>
      <c r="L8" s="144" t="s">
        <v>229</v>
      </c>
      <c r="M8" s="145" t="s">
        <v>230</v>
      </c>
      <c r="N8" s="140"/>
      <c r="O8" s="143"/>
      <c r="P8" s="144" t="s">
        <v>231</v>
      </c>
      <c r="Q8" s="144" t="s">
        <v>232</v>
      </c>
      <c r="R8" s="144" t="s">
        <v>233</v>
      </c>
      <c r="S8" s="145" t="s">
        <v>234</v>
      </c>
      <c r="T8" s="140"/>
      <c r="U8" s="143"/>
      <c r="V8" s="144" t="s">
        <v>235</v>
      </c>
      <c r="W8" s="145" t="s">
        <v>236</v>
      </c>
      <c r="X8" s="140"/>
      <c r="Y8" s="143"/>
      <c r="Z8" s="146" t="s">
        <v>237</v>
      </c>
      <c r="AB8" s="142"/>
      <c r="AC8" s="142"/>
    </row>
    <row r="9" spans="1:29" ht="15.75" thickBot="1">
      <c r="A9" s="147" t="s">
        <v>238</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238</v>
      </c>
      <c r="P9" s="148">
        <v>5309.9</v>
      </c>
      <c r="Q9" s="148">
        <v>5287.9</v>
      </c>
      <c r="R9" s="148">
        <v>4999.3999999999996</v>
      </c>
      <c r="S9" s="150">
        <v>5196</v>
      </c>
      <c r="T9" s="140"/>
      <c r="U9" s="147" t="s">
        <v>238</v>
      </c>
      <c r="V9" s="148">
        <v>5298.6</v>
      </c>
      <c r="W9" s="150">
        <v>5104.3999999999996</v>
      </c>
      <c r="X9" s="140"/>
      <c r="Y9" s="147" t="s">
        <v>238</v>
      </c>
      <c r="Z9" s="151">
        <v>5204.4530000000004</v>
      </c>
      <c r="AB9" s="142"/>
      <c r="AC9" s="142"/>
    </row>
    <row r="10" spans="1:29" ht="15">
      <c r="A10" s="152" t="s">
        <v>239</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239</v>
      </c>
      <c r="P10" s="153">
        <v>6386.7020000000002</v>
      </c>
      <c r="Q10" s="153">
        <v>6376.3119999999999</v>
      </c>
      <c r="R10" s="153">
        <v>6237.076</v>
      </c>
      <c r="S10" s="154">
        <v>6105.6329999999998</v>
      </c>
      <c r="T10" s="140"/>
      <c r="U10" s="152" t="s">
        <v>239</v>
      </c>
      <c r="V10" s="153">
        <v>6381.2060000000001</v>
      </c>
      <c r="W10" s="154">
        <v>6165.3609999999999</v>
      </c>
      <c r="X10" s="140"/>
      <c r="Y10" s="152" t="s">
        <v>239</v>
      </c>
      <c r="Z10" s="155">
        <v>6283.1679999999997</v>
      </c>
      <c r="AB10" s="142"/>
      <c r="AC10" s="142"/>
    </row>
    <row r="11" spans="1:29" ht="15">
      <c r="A11" s="152" t="s">
        <v>240</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240</v>
      </c>
      <c r="P11" s="153">
        <v>6129.0010000000002</v>
      </c>
      <c r="Q11" s="153">
        <v>5958.2240000000002</v>
      </c>
      <c r="R11" s="153">
        <v>6265.2190000000001</v>
      </c>
      <c r="S11" s="154">
        <v>5987.5950000000003</v>
      </c>
      <c r="T11" s="140"/>
      <c r="U11" s="152" t="s">
        <v>240</v>
      </c>
      <c r="V11" s="153">
        <v>6075.4960000000001</v>
      </c>
      <c r="W11" s="154">
        <v>6143.8389999999999</v>
      </c>
      <c r="X11" s="140"/>
      <c r="Y11" s="152" t="s">
        <v>240</v>
      </c>
      <c r="Z11" s="156">
        <v>6119.2340000000004</v>
      </c>
      <c r="AB11" s="142"/>
      <c r="AC11" s="142"/>
    </row>
    <row r="12" spans="1:29" ht="15">
      <c r="A12" s="152" t="s">
        <v>241</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241</v>
      </c>
      <c r="P12" s="153">
        <v>6251.92</v>
      </c>
      <c r="Q12" s="153">
        <v>6164.6360000000004</v>
      </c>
      <c r="R12" s="153">
        <v>6044.4030000000002</v>
      </c>
      <c r="S12" s="154">
        <v>5818.7359999999999</v>
      </c>
      <c r="T12" s="140"/>
      <c r="U12" s="152" t="s">
        <v>241</v>
      </c>
      <c r="V12" s="153">
        <v>6223.5659999999998</v>
      </c>
      <c r="W12" s="154">
        <v>5835.3829999999998</v>
      </c>
      <c r="X12" s="140"/>
      <c r="Y12" s="152" t="s">
        <v>241</v>
      </c>
      <c r="Z12" s="156">
        <v>5993.1120000000001</v>
      </c>
      <c r="AB12" s="142"/>
      <c r="AC12" s="142"/>
    </row>
    <row r="13" spans="1:29" ht="15">
      <c r="A13" s="152" t="s">
        <v>97</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97</v>
      </c>
      <c r="P13" s="153">
        <v>3476.96</v>
      </c>
      <c r="Q13" s="153">
        <v>3350.4960000000001</v>
      </c>
      <c r="R13" s="153">
        <v>3552.92</v>
      </c>
      <c r="S13" s="154">
        <v>3991.2750000000001</v>
      </c>
      <c r="T13" s="140"/>
      <c r="U13" s="152" t="s">
        <v>97</v>
      </c>
      <c r="V13" s="153">
        <v>3413.306</v>
      </c>
      <c r="W13" s="154">
        <v>3773.232</v>
      </c>
      <c r="X13" s="140"/>
      <c r="Y13" s="152" t="s">
        <v>97</v>
      </c>
      <c r="Z13" s="156">
        <v>3603.2739999999999</v>
      </c>
      <c r="AB13" s="142"/>
      <c r="AC13" s="142"/>
    </row>
    <row r="14" spans="1:29" ht="15.75" thickBot="1">
      <c r="A14" s="147" t="s">
        <v>242</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242</v>
      </c>
      <c r="P14" s="148">
        <v>6061.1719999999996</v>
      </c>
      <c r="Q14" s="148">
        <v>5991.1279999999997</v>
      </c>
      <c r="R14" s="148">
        <v>5767.7259999999997</v>
      </c>
      <c r="S14" s="150">
        <v>5656.4979999999996</v>
      </c>
      <c r="T14" s="140"/>
      <c r="U14" s="147" t="s">
        <v>242</v>
      </c>
      <c r="V14" s="148">
        <v>6025.3019999999997</v>
      </c>
      <c r="W14" s="150">
        <v>5704.72</v>
      </c>
      <c r="X14" s="140"/>
      <c r="Y14" s="147" t="s">
        <v>242</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215</v>
      </c>
      <c r="M16" s="140"/>
      <c r="N16" s="140"/>
      <c r="O16" s="139">
        <v>2004</v>
      </c>
      <c r="P16" s="1557" t="s">
        <v>216</v>
      </c>
      <c r="Q16" s="1557"/>
      <c r="R16" s="1557"/>
      <c r="S16" s="1557"/>
      <c r="T16" s="140"/>
      <c r="U16" s="139">
        <v>2004</v>
      </c>
      <c r="V16" s="1557" t="s">
        <v>217</v>
      </c>
      <c r="W16" s="1557"/>
      <c r="X16" s="140"/>
      <c r="Y16" s="139">
        <v>2004</v>
      </c>
      <c r="Z16" s="140"/>
      <c r="AB16" s="142"/>
      <c r="AC16" s="142"/>
    </row>
    <row r="17" spans="1:37" ht="15.75" thickBot="1">
      <c r="A17" s="143"/>
      <c r="B17" s="144" t="s">
        <v>219</v>
      </c>
      <c r="C17" s="144" t="s">
        <v>220</v>
      </c>
      <c r="D17" s="144" t="s">
        <v>221</v>
      </c>
      <c r="E17" s="144" t="s">
        <v>222</v>
      </c>
      <c r="F17" s="144" t="s">
        <v>223</v>
      </c>
      <c r="G17" s="144" t="s">
        <v>224</v>
      </c>
      <c r="H17" s="144" t="s">
        <v>225</v>
      </c>
      <c r="I17" s="144" t="s">
        <v>226</v>
      </c>
      <c r="J17" s="144" t="s">
        <v>227</v>
      </c>
      <c r="K17" s="144" t="s">
        <v>228</v>
      </c>
      <c r="L17" s="144" t="s">
        <v>229</v>
      </c>
      <c r="M17" s="145" t="s">
        <v>230</v>
      </c>
      <c r="N17" s="140"/>
      <c r="O17" s="143"/>
      <c r="P17" s="144" t="s">
        <v>231</v>
      </c>
      <c r="Q17" s="144" t="s">
        <v>232</v>
      </c>
      <c r="R17" s="144" t="s">
        <v>233</v>
      </c>
      <c r="S17" s="145" t="s">
        <v>234</v>
      </c>
      <c r="T17" s="140"/>
      <c r="U17" s="143"/>
      <c r="V17" s="144" t="s">
        <v>235</v>
      </c>
      <c r="W17" s="145" t="s">
        <v>236</v>
      </c>
      <c r="X17" s="140"/>
      <c r="Y17" s="143"/>
      <c r="Z17" s="146" t="s">
        <v>237</v>
      </c>
      <c r="AB17" s="142"/>
      <c r="AC17" s="142"/>
    </row>
    <row r="18" spans="1:37" ht="15.75" thickBot="1">
      <c r="A18" s="158" t="s">
        <v>238</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238</v>
      </c>
      <c r="P18" s="148">
        <v>5633</v>
      </c>
      <c r="Q18" s="148">
        <v>7248.1</v>
      </c>
      <c r="R18" s="148">
        <v>7547.7</v>
      </c>
      <c r="S18" s="150">
        <v>7451.7</v>
      </c>
      <c r="T18" s="140"/>
      <c r="U18" s="147" t="s">
        <v>238</v>
      </c>
      <c r="V18" s="148">
        <v>6394.6</v>
      </c>
      <c r="W18" s="150">
        <v>7499.9</v>
      </c>
      <c r="X18" s="140"/>
      <c r="Y18" s="147" t="s">
        <v>238</v>
      </c>
      <c r="Z18" s="151">
        <v>7081.6170000000002</v>
      </c>
      <c r="AB18" s="142"/>
      <c r="AC18" s="142"/>
    </row>
    <row r="19" spans="1:37" ht="15">
      <c r="A19" s="152" t="s">
        <v>239</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239</v>
      </c>
      <c r="P19" s="153">
        <v>6333.0810000000001</v>
      </c>
      <c r="Q19" s="153">
        <v>8121.3630000000003</v>
      </c>
      <c r="R19" s="153">
        <v>8347.5439999999999</v>
      </c>
      <c r="S19" s="154">
        <v>8342.2970000000005</v>
      </c>
      <c r="T19" s="140"/>
      <c r="U19" s="152" t="s">
        <v>239</v>
      </c>
      <c r="V19" s="153">
        <v>7136.482</v>
      </c>
      <c r="W19" s="154">
        <v>8345.0130000000008</v>
      </c>
      <c r="X19" s="140"/>
      <c r="Y19" s="152" t="s">
        <v>239</v>
      </c>
      <c r="Z19" s="155">
        <v>7881.8980000000001</v>
      </c>
      <c r="AB19" s="142"/>
      <c r="AC19" s="142"/>
    </row>
    <row r="20" spans="1:37" ht="15">
      <c r="A20" s="152" t="s">
        <v>240</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240</v>
      </c>
      <c r="P20" s="153">
        <v>6378.8959999999997</v>
      </c>
      <c r="Q20" s="153">
        <v>8087.4610000000002</v>
      </c>
      <c r="R20" s="153">
        <v>8275.6200000000008</v>
      </c>
      <c r="S20" s="154">
        <v>8364.2489999999998</v>
      </c>
      <c r="T20" s="140"/>
      <c r="U20" s="152" t="s">
        <v>240</v>
      </c>
      <c r="V20" s="153">
        <v>7199.1760000000004</v>
      </c>
      <c r="W20" s="154">
        <v>8307.7579999999998</v>
      </c>
      <c r="X20" s="140"/>
      <c r="Y20" s="152" t="s">
        <v>240</v>
      </c>
      <c r="Z20" s="156">
        <v>8058.64</v>
      </c>
      <c r="AB20" s="142"/>
      <c r="AC20" s="142"/>
    </row>
    <row r="21" spans="1:37" ht="15">
      <c r="A21" s="152" t="s">
        <v>241</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241</v>
      </c>
      <c r="P21" s="153">
        <v>6061</v>
      </c>
      <c r="Q21" s="153">
        <v>8042.3649999999998</v>
      </c>
      <c r="R21" s="153">
        <v>7768.2860000000001</v>
      </c>
      <c r="S21" s="154">
        <v>7091.7820000000002</v>
      </c>
      <c r="T21" s="140"/>
      <c r="U21" s="152" t="s">
        <v>241</v>
      </c>
      <c r="V21" s="153">
        <v>7403.2150000000001</v>
      </c>
      <c r="W21" s="154">
        <v>7186.5919999999996</v>
      </c>
      <c r="X21" s="140"/>
      <c r="Y21" s="152" t="s">
        <v>241</v>
      </c>
      <c r="Z21" s="156">
        <v>7199.8770000000004</v>
      </c>
      <c r="AB21" s="142"/>
      <c r="AC21" s="142"/>
    </row>
    <row r="22" spans="1:37" ht="15">
      <c r="A22" s="152" t="s">
        <v>97</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97</v>
      </c>
      <c r="P22" s="153">
        <v>4477.7640000000001</v>
      </c>
      <c r="Q22" s="153">
        <v>6526.1570000000002</v>
      </c>
      <c r="R22" s="153">
        <v>6840.5690000000004</v>
      </c>
      <c r="S22" s="154">
        <v>6704.6850000000004</v>
      </c>
      <c r="T22" s="140"/>
      <c r="U22" s="152" t="s">
        <v>97</v>
      </c>
      <c r="V22" s="153">
        <v>5595.8459999999995</v>
      </c>
      <c r="W22" s="154">
        <v>6771.0429999999997</v>
      </c>
      <c r="X22" s="140"/>
      <c r="Y22" s="152" t="s">
        <v>97</v>
      </c>
      <c r="Z22" s="156">
        <v>6379.8519999999999</v>
      </c>
      <c r="AB22" s="142"/>
      <c r="AC22" s="142"/>
    </row>
    <row r="23" spans="1:37" ht="15.75" thickBot="1">
      <c r="A23" s="147" t="s">
        <v>242</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242</v>
      </c>
      <c r="P23" s="148">
        <v>5808.893</v>
      </c>
      <c r="Q23" s="148">
        <v>7013.26</v>
      </c>
      <c r="R23" s="148">
        <v>7270.2150000000001</v>
      </c>
      <c r="S23" s="150">
        <v>7323.0540000000001</v>
      </c>
      <c r="T23" s="140"/>
      <c r="U23" s="147" t="s">
        <v>242</v>
      </c>
      <c r="V23" s="148">
        <v>6292.33</v>
      </c>
      <c r="W23" s="150">
        <v>7297.3760000000002</v>
      </c>
      <c r="X23" s="140"/>
      <c r="Y23" s="147" t="s">
        <v>242</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215</v>
      </c>
      <c r="M25" s="140"/>
      <c r="N25" s="140"/>
      <c r="O25" s="139">
        <v>2005</v>
      </c>
      <c r="P25" s="1557" t="s">
        <v>216</v>
      </c>
      <c r="Q25" s="1557"/>
      <c r="R25" s="1557"/>
      <c r="S25" s="1557"/>
      <c r="T25" s="140"/>
      <c r="U25" s="139">
        <v>2005</v>
      </c>
      <c r="V25" s="1557" t="s">
        <v>217</v>
      </c>
      <c r="W25" s="1557"/>
      <c r="X25" s="140"/>
      <c r="Y25" s="139">
        <v>2005</v>
      </c>
      <c r="Z25" s="140"/>
      <c r="AA25" s="160"/>
      <c r="AB25" s="142"/>
      <c r="AC25" s="142"/>
      <c r="AE25" s="160"/>
      <c r="AF25" s="160"/>
      <c r="AI25" s="160"/>
      <c r="AJ25" s="160"/>
      <c r="AK25" s="160"/>
    </row>
    <row r="26" spans="1:37" ht="15.75" thickBot="1">
      <c r="A26" s="143"/>
      <c r="B26" s="144" t="s">
        <v>219</v>
      </c>
      <c r="C26" s="144" t="s">
        <v>220</v>
      </c>
      <c r="D26" s="144" t="s">
        <v>221</v>
      </c>
      <c r="E26" s="144" t="s">
        <v>222</v>
      </c>
      <c r="F26" s="144" t="s">
        <v>223</v>
      </c>
      <c r="G26" s="144" t="s">
        <v>224</v>
      </c>
      <c r="H26" s="144" t="s">
        <v>225</v>
      </c>
      <c r="I26" s="144" t="s">
        <v>226</v>
      </c>
      <c r="J26" s="144" t="s">
        <v>227</v>
      </c>
      <c r="K26" s="144" t="s">
        <v>228</v>
      </c>
      <c r="L26" s="144" t="s">
        <v>229</v>
      </c>
      <c r="M26" s="145" t="s">
        <v>230</v>
      </c>
      <c r="N26" s="140"/>
      <c r="O26" s="143"/>
      <c r="P26" s="144" t="s">
        <v>231</v>
      </c>
      <c r="Q26" s="144" t="s">
        <v>232</v>
      </c>
      <c r="R26" s="144" t="s">
        <v>233</v>
      </c>
      <c r="S26" s="145" t="s">
        <v>234</v>
      </c>
      <c r="T26" s="140"/>
      <c r="U26" s="143"/>
      <c r="V26" s="144" t="s">
        <v>235</v>
      </c>
      <c r="W26" s="145" t="s">
        <v>236</v>
      </c>
      <c r="X26" s="140"/>
      <c r="Y26" s="143"/>
      <c r="Z26" s="146" t="s">
        <v>237</v>
      </c>
      <c r="AA26" s="160"/>
      <c r="AB26" s="142"/>
      <c r="AC26" s="142"/>
      <c r="AE26" s="160"/>
      <c r="AF26" s="160"/>
      <c r="AI26" s="160"/>
      <c r="AJ26" s="160"/>
      <c r="AK26" s="160"/>
    </row>
    <row r="27" spans="1:37" ht="15.75" thickBot="1">
      <c r="A27" s="158" t="s">
        <v>238</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238</v>
      </c>
      <c r="P27" s="148">
        <v>8055.9</v>
      </c>
      <c r="Q27" s="148">
        <v>8302.9</v>
      </c>
      <c r="R27" s="148">
        <v>8290</v>
      </c>
      <c r="S27" s="150">
        <v>7748.1</v>
      </c>
      <c r="T27" s="140"/>
      <c r="U27" s="147" t="s">
        <v>238</v>
      </c>
      <c r="V27" s="148">
        <v>8203.7999999999993</v>
      </c>
      <c r="W27" s="150">
        <v>8056.2</v>
      </c>
      <c r="X27" s="140"/>
      <c r="Y27" s="147" t="s">
        <v>238</v>
      </c>
      <c r="Z27" s="162">
        <v>8129.49</v>
      </c>
      <c r="AA27" s="160"/>
      <c r="AB27" s="142"/>
      <c r="AC27" s="142"/>
      <c r="AE27" s="160"/>
      <c r="AF27" s="160"/>
      <c r="AI27" s="160"/>
      <c r="AJ27" s="160"/>
      <c r="AK27" s="160"/>
    </row>
    <row r="28" spans="1:37" ht="15">
      <c r="A28" s="152" t="s">
        <v>239</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239</v>
      </c>
      <c r="P28" s="153">
        <v>8866.0679999999993</v>
      </c>
      <c r="Q28" s="153">
        <v>9021.6550000000007</v>
      </c>
      <c r="R28" s="153">
        <v>8983.1489999999994</v>
      </c>
      <c r="S28" s="154">
        <v>8787.4599999999991</v>
      </c>
      <c r="T28" s="140"/>
      <c r="U28" s="152" t="s">
        <v>239</v>
      </c>
      <c r="V28" s="153">
        <v>8960.4989999999998</v>
      </c>
      <c r="W28" s="154">
        <v>8903.625</v>
      </c>
      <c r="X28" s="140"/>
      <c r="Y28" s="152" t="s">
        <v>239</v>
      </c>
      <c r="Z28" s="164">
        <v>8931.1440000000002</v>
      </c>
      <c r="AA28" s="160"/>
      <c r="AB28" s="142"/>
      <c r="AC28" s="142"/>
      <c r="AE28" s="160"/>
      <c r="AF28" s="160"/>
      <c r="AI28" s="160"/>
      <c r="AJ28" s="160"/>
      <c r="AK28" s="160"/>
    </row>
    <row r="29" spans="1:37" ht="15">
      <c r="A29" s="152" t="s">
        <v>240</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240</v>
      </c>
      <c r="P29" s="153">
        <v>8699.5630000000001</v>
      </c>
      <c r="Q29" s="153">
        <v>8920.2129999999997</v>
      </c>
      <c r="R29" s="153">
        <v>8830.0310000000009</v>
      </c>
      <c r="S29" s="154">
        <v>8712.2240000000002</v>
      </c>
      <c r="T29" s="140"/>
      <c r="U29" s="152" t="s">
        <v>240</v>
      </c>
      <c r="V29" s="153">
        <v>8833.0990000000002</v>
      </c>
      <c r="W29" s="154">
        <v>8795.5149999999994</v>
      </c>
      <c r="X29" s="140"/>
      <c r="Y29" s="152" t="s">
        <v>240</v>
      </c>
      <c r="Z29" s="165">
        <v>8811.6419999999998</v>
      </c>
      <c r="AA29" s="160"/>
      <c r="AB29" s="142"/>
      <c r="AC29" s="142"/>
      <c r="AE29" s="160"/>
      <c r="AF29" s="160"/>
      <c r="AI29" s="160"/>
      <c r="AJ29" s="160"/>
      <c r="AK29" s="160"/>
    </row>
    <row r="30" spans="1:37" ht="15">
      <c r="A30" s="152" t="s">
        <v>241</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241</v>
      </c>
      <c r="P30" s="153">
        <v>6299.4570000000003</v>
      </c>
      <c r="Q30" s="153">
        <v>8689.1820000000007</v>
      </c>
      <c r="R30" s="153">
        <v>7628.55</v>
      </c>
      <c r="S30" s="154">
        <v>7898.2669999999998</v>
      </c>
      <c r="T30" s="140"/>
      <c r="U30" s="152" t="s">
        <v>241</v>
      </c>
      <c r="V30" s="153">
        <v>6564.4780000000001</v>
      </c>
      <c r="W30" s="154">
        <v>7632.3490000000002</v>
      </c>
      <c r="X30" s="140"/>
      <c r="Y30" s="152" t="s">
        <v>241</v>
      </c>
      <c r="Z30" s="165">
        <v>7388.0020000000004</v>
      </c>
      <c r="AA30" s="160"/>
      <c r="AB30" s="142"/>
      <c r="AC30" s="142"/>
      <c r="AE30" s="160"/>
      <c r="AF30" s="160"/>
      <c r="AI30" s="160"/>
      <c r="AJ30" s="160"/>
      <c r="AK30" s="160"/>
    </row>
    <row r="31" spans="1:37" ht="15">
      <c r="A31" s="152" t="s">
        <v>97</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97</v>
      </c>
      <c r="P31" s="153">
        <v>7286.0680000000002</v>
      </c>
      <c r="Q31" s="153">
        <v>7597.6509999999998</v>
      </c>
      <c r="R31" s="153">
        <v>7489.6289999999999</v>
      </c>
      <c r="S31" s="154">
        <v>6604.1360000000004</v>
      </c>
      <c r="T31" s="140"/>
      <c r="U31" s="152" t="s">
        <v>97</v>
      </c>
      <c r="V31" s="153">
        <v>7472.567</v>
      </c>
      <c r="W31" s="154">
        <v>7092.7120000000004</v>
      </c>
      <c r="X31" s="140"/>
      <c r="Y31" s="152" t="s">
        <v>97</v>
      </c>
      <c r="Z31" s="165">
        <v>7287.0119999999997</v>
      </c>
      <c r="AA31" s="160"/>
      <c r="AB31" s="142"/>
      <c r="AC31" s="142"/>
      <c r="AE31" s="160"/>
      <c r="AF31" s="160"/>
      <c r="AI31" s="160"/>
      <c r="AJ31" s="160"/>
      <c r="AK31" s="160"/>
    </row>
    <row r="32" spans="1:37" ht="15.75" thickBot="1">
      <c r="A32" s="147" t="s">
        <v>242</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242</v>
      </c>
      <c r="P32" s="148">
        <v>7689.5330000000004</v>
      </c>
      <c r="Q32" s="148">
        <v>7910.9639999999999</v>
      </c>
      <c r="R32" s="148">
        <v>7820.2250000000004</v>
      </c>
      <c r="S32" s="150">
        <v>7584.9589999999998</v>
      </c>
      <c r="T32" s="140"/>
      <c r="U32" s="147" t="s">
        <v>242</v>
      </c>
      <c r="V32" s="148">
        <v>7816.9279999999999</v>
      </c>
      <c r="W32" s="150">
        <v>7704.9870000000001</v>
      </c>
      <c r="X32" s="140"/>
      <c r="Y32" s="147" t="s">
        <v>242</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215</v>
      </c>
      <c r="M34" s="140"/>
      <c r="N34" s="140"/>
      <c r="O34" s="139">
        <v>2006</v>
      </c>
      <c r="P34" s="1557" t="s">
        <v>216</v>
      </c>
      <c r="Q34" s="1557"/>
      <c r="R34" s="1557"/>
      <c r="S34" s="1557"/>
      <c r="T34" s="140"/>
      <c r="U34" s="139">
        <v>2006</v>
      </c>
      <c r="V34" s="1557" t="s">
        <v>217</v>
      </c>
      <c r="W34" s="1557"/>
      <c r="X34" s="140"/>
      <c r="Y34" s="139">
        <v>2006</v>
      </c>
      <c r="Z34" s="140"/>
      <c r="AA34" s="160"/>
      <c r="AB34" s="142"/>
      <c r="AC34" s="142"/>
      <c r="AE34" s="160"/>
      <c r="AF34" s="160"/>
      <c r="AI34" s="160"/>
      <c r="AJ34" s="160"/>
      <c r="AK34" s="160"/>
    </row>
    <row r="35" spans="1:37" ht="12.75" customHeight="1" thickBot="1">
      <c r="A35" s="143"/>
      <c r="B35" s="144" t="s">
        <v>219</v>
      </c>
      <c r="C35" s="144" t="s">
        <v>220</v>
      </c>
      <c r="D35" s="144" t="s">
        <v>221</v>
      </c>
      <c r="E35" s="144" t="s">
        <v>222</v>
      </c>
      <c r="F35" s="144" t="s">
        <v>223</v>
      </c>
      <c r="G35" s="144" t="s">
        <v>224</v>
      </c>
      <c r="H35" s="144" t="s">
        <v>225</v>
      </c>
      <c r="I35" s="144" t="s">
        <v>226</v>
      </c>
      <c r="J35" s="144" t="s">
        <v>227</v>
      </c>
      <c r="K35" s="144" t="s">
        <v>228</v>
      </c>
      <c r="L35" s="144" t="s">
        <v>229</v>
      </c>
      <c r="M35" s="145" t="s">
        <v>230</v>
      </c>
      <c r="N35" s="140"/>
      <c r="O35" s="143"/>
      <c r="P35" s="144" t="s">
        <v>231</v>
      </c>
      <c r="Q35" s="144" t="s">
        <v>232</v>
      </c>
      <c r="R35" s="144" t="s">
        <v>233</v>
      </c>
      <c r="S35" s="145" t="s">
        <v>234</v>
      </c>
      <c r="T35" s="140"/>
      <c r="U35" s="143"/>
      <c r="V35" s="144" t="s">
        <v>235</v>
      </c>
      <c r="W35" s="145" t="s">
        <v>236</v>
      </c>
      <c r="X35" s="140"/>
      <c r="Y35" s="143"/>
      <c r="Z35" s="146" t="s">
        <v>237</v>
      </c>
      <c r="AA35" s="160"/>
      <c r="AB35" s="142"/>
      <c r="AC35" s="142"/>
      <c r="AE35" s="160"/>
      <c r="AF35" s="160"/>
      <c r="AI35" s="160"/>
      <c r="AJ35" s="160"/>
      <c r="AK35" s="160"/>
    </row>
    <row r="36" spans="1:37" ht="12.75" customHeight="1" thickBot="1">
      <c r="A36" s="158" t="s">
        <v>238</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238</v>
      </c>
      <c r="P36" s="148">
        <v>8206.1</v>
      </c>
      <c r="Q36" s="148">
        <v>8527.4</v>
      </c>
      <c r="R36" s="148">
        <v>8392.7000000000007</v>
      </c>
      <c r="S36" s="150">
        <v>8121.2</v>
      </c>
      <c r="T36" s="140"/>
      <c r="U36" s="147" t="s">
        <v>238</v>
      </c>
      <c r="V36" s="148">
        <v>8369.7999999999993</v>
      </c>
      <c r="W36" s="150">
        <v>8256.9</v>
      </c>
      <c r="X36" s="140"/>
      <c r="Y36" s="147" t="s">
        <v>238</v>
      </c>
      <c r="Z36" s="162">
        <v>8316.9359999999997</v>
      </c>
      <c r="AA36" s="160"/>
      <c r="AB36" s="142"/>
      <c r="AC36" s="142"/>
      <c r="AE36" s="160"/>
      <c r="AF36" s="160"/>
      <c r="AI36" s="160"/>
      <c r="AJ36" s="160"/>
      <c r="AK36" s="160"/>
    </row>
    <row r="37" spans="1:37" ht="15">
      <c r="A37" s="152" t="s">
        <v>239</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239</v>
      </c>
      <c r="P37" s="153">
        <v>9318.6010000000006</v>
      </c>
      <c r="Q37" s="153">
        <v>9563.7929999999997</v>
      </c>
      <c r="R37" s="153">
        <v>9383.7450000000008</v>
      </c>
      <c r="S37" s="154">
        <v>9165.3009999999995</v>
      </c>
      <c r="T37" s="140"/>
      <c r="U37" s="152" t="s">
        <v>239</v>
      </c>
      <c r="V37" s="153">
        <v>9445.6299999999992</v>
      </c>
      <c r="W37" s="154">
        <v>9277.3549999999996</v>
      </c>
      <c r="X37" s="140"/>
      <c r="Y37" s="152" t="s">
        <v>239</v>
      </c>
      <c r="Z37" s="164">
        <v>9366.3709999999992</v>
      </c>
      <c r="AA37" s="160"/>
      <c r="AB37" s="142"/>
      <c r="AC37" s="142"/>
      <c r="AE37" s="160"/>
      <c r="AF37" s="160"/>
      <c r="AI37" s="160"/>
      <c r="AJ37" s="160"/>
      <c r="AK37" s="160"/>
    </row>
    <row r="38" spans="1:37" ht="15">
      <c r="A38" s="152" t="s">
        <v>240</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240</v>
      </c>
      <c r="P38" s="153">
        <v>9140.8739999999998</v>
      </c>
      <c r="Q38" s="153">
        <v>9496.5499999999993</v>
      </c>
      <c r="R38" s="153">
        <v>9475.1759999999995</v>
      </c>
      <c r="S38" s="154">
        <v>9200.3580000000002</v>
      </c>
      <c r="T38" s="140"/>
      <c r="U38" s="152" t="s">
        <v>240</v>
      </c>
      <c r="V38" s="153">
        <v>9368.2420000000002</v>
      </c>
      <c r="W38" s="154">
        <v>9341.1450000000004</v>
      </c>
      <c r="X38" s="140"/>
      <c r="Y38" s="152" t="s">
        <v>240</v>
      </c>
      <c r="Z38" s="165">
        <v>9354.9879999999994</v>
      </c>
      <c r="AA38" s="160"/>
      <c r="AB38" s="142"/>
      <c r="AC38" s="142"/>
      <c r="AE38" s="160"/>
      <c r="AF38" s="160"/>
      <c r="AI38" s="160"/>
      <c r="AJ38" s="160"/>
      <c r="AK38" s="160"/>
    </row>
    <row r="39" spans="1:37" ht="15">
      <c r="A39" s="152" t="s">
        <v>241</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241</v>
      </c>
      <c r="P39" s="153">
        <v>6838.3789999999999</v>
      </c>
      <c r="Q39" s="153">
        <v>7944.933</v>
      </c>
      <c r="R39" s="153">
        <v>7446.5559999999996</v>
      </c>
      <c r="S39" s="154">
        <v>7585.8919999999998</v>
      </c>
      <c r="T39" s="140"/>
      <c r="U39" s="152" t="s">
        <v>241</v>
      </c>
      <c r="V39" s="153">
        <v>7110.4449999999997</v>
      </c>
      <c r="W39" s="154">
        <v>7554.1469999999999</v>
      </c>
      <c r="X39" s="140"/>
      <c r="Y39" s="152" t="s">
        <v>241</v>
      </c>
      <c r="Z39" s="165">
        <v>7365.4369999999999</v>
      </c>
      <c r="AA39" s="160"/>
      <c r="AB39" s="142"/>
      <c r="AC39" s="142"/>
      <c r="AE39" s="160"/>
      <c r="AF39" s="160"/>
      <c r="AI39" s="160"/>
      <c r="AJ39" s="160"/>
      <c r="AK39" s="160"/>
    </row>
    <row r="40" spans="1:37" ht="15">
      <c r="A40" s="152" t="s">
        <v>97</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97</v>
      </c>
      <c r="P40" s="153">
        <v>7087.5280000000002</v>
      </c>
      <c r="Q40" s="153">
        <v>7432.6040000000003</v>
      </c>
      <c r="R40" s="153">
        <v>7254.61</v>
      </c>
      <c r="S40" s="154">
        <v>6993.99</v>
      </c>
      <c r="T40" s="140"/>
      <c r="U40" s="152" t="s">
        <v>97</v>
      </c>
      <c r="V40" s="153">
        <v>7257.67</v>
      </c>
      <c r="W40" s="154">
        <v>7121.8339999999998</v>
      </c>
      <c r="X40" s="140"/>
      <c r="Y40" s="152" t="s">
        <v>97</v>
      </c>
      <c r="Z40" s="165">
        <v>7195.6329999999998</v>
      </c>
      <c r="AA40" s="160"/>
      <c r="AB40" s="142"/>
      <c r="AC40" s="142"/>
      <c r="AE40" s="160"/>
      <c r="AF40" s="160"/>
      <c r="AI40" s="160"/>
      <c r="AJ40" s="160"/>
      <c r="AK40" s="160"/>
    </row>
    <row r="41" spans="1:37" ht="15.75" thickBot="1">
      <c r="A41" s="147" t="s">
        <v>242</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242</v>
      </c>
      <c r="P41" s="148">
        <v>7866.26</v>
      </c>
      <c r="Q41" s="148">
        <v>8044.9210000000003</v>
      </c>
      <c r="R41" s="148">
        <v>8008.317</v>
      </c>
      <c r="S41" s="150">
        <v>7835.326</v>
      </c>
      <c r="T41" s="140"/>
      <c r="U41" s="147" t="s">
        <v>242</v>
      </c>
      <c r="V41" s="148">
        <v>7958.9030000000002</v>
      </c>
      <c r="W41" s="150">
        <v>7918.7650000000003</v>
      </c>
      <c r="X41" s="140"/>
      <c r="Y41" s="147" t="s">
        <v>242</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215</v>
      </c>
      <c r="M43" s="140"/>
      <c r="N43" s="140"/>
      <c r="O43" s="139">
        <v>2007</v>
      </c>
      <c r="P43" s="1557" t="s">
        <v>216</v>
      </c>
      <c r="Q43" s="1557"/>
      <c r="R43" s="1557"/>
      <c r="S43" s="1557"/>
      <c r="T43" s="140"/>
      <c r="U43" s="139">
        <v>2007</v>
      </c>
      <c r="V43" s="1557" t="s">
        <v>217</v>
      </c>
      <c r="W43" s="1557"/>
      <c r="X43" s="140"/>
      <c r="Y43" s="139">
        <v>2007</v>
      </c>
      <c r="Z43" s="140"/>
      <c r="AA43" s="160"/>
      <c r="AB43" s="142"/>
      <c r="AC43" s="142"/>
      <c r="AE43" s="160"/>
      <c r="AF43" s="160"/>
      <c r="AI43" s="160"/>
      <c r="AJ43" s="160"/>
      <c r="AK43" s="160"/>
    </row>
    <row r="44" spans="1:37" ht="15.75" thickBot="1">
      <c r="A44" s="143"/>
      <c r="B44" s="144" t="s">
        <v>219</v>
      </c>
      <c r="C44" s="144" t="s">
        <v>220</v>
      </c>
      <c r="D44" s="144" t="s">
        <v>221</v>
      </c>
      <c r="E44" s="144" t="s">
        <v>222</v>
      </c>
      <c r="F44" s="144" t="s">
        <v>223</v>
      </c>
      <c r="G44" s="144" t="s">
        <v>224</v>
      </c>
      <c r="H44" s="144" t="s">
        <v>225</v>
      </c>
      <c r="I44" s="144" t="s">
        <v>226</v>
      </c>
      <c r="J44" s="144" t="s">
        <v>227</v>
      </c>
      <c r="K44" s="144" t="s">
        <v>228</v>
      </c>
      <c r="L44" s="144" t="s">
        <v>229</v>
      </c>
      <c r="M44" s="145" t="s">
        <v>230</v>
      </c>
      <c r="N44" s="140"/>
      <c r="O44" s="143"/>
      <c r="P44" s="144" t="s">
        <v>231</v>
      </c>
      <c r="Q44" s="144" t="s">
        <v>232</v>
      </c>
      <c r="R44" s="144" t="s">
        <v>233</v>
      </c>
      <c r="S44" s="145" t="s">
        <v>234</v>
      </c>
      <c r="T44" s="140"/>
      <c r="U44" s="143"/>
      <c r="V44" s="144" t="s">
        <v>235</v>
      </c>
      <c r="W44" s="145" t="s">
        <v>236</v>
      </c>
      <c r="X44" s="140"/>
      <c r="Y44" s="143"/>
      <c r="Z44" s="146" t="s">
        <v>237</v>
      </c>
      <c r="AA44" s="160"/>
      <c r="AB44" s="142"/>
      <c r="AC44" s="142"/>
      <c r="AE44" s="160"/>
      <c r="AF44" s="160"/>
      <c r="AI44" s="160"/>
      <c r="AJ44" s="160"/>
      <c r="AK44" s="160"/>
    </row>
    <row r="45" spans="1:37" ht="15.75" thickBot="1">
      <c r="A45" s="158" t="s">
        <v>238</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238</v>
      </c>
      <c r="P45" s="148">
        <v>8381.69</v>
      </c>
      <c r="Q45" s="148">
        <v>8029.51</v>
      </c>
      <c r="R45" s="148">
        <v>8063.45</v>
      </c>
      <c r="S45" s="150">
        <v>7761.8850000000002</v>
      </c>
      <c r="T45" s="140"/>
      <c r="U45" s="147" t="s">
        <v>238</v>
      </c>
      <c r="V45" s="148">
        <v>8203.5300000000007</v>
      </c>
      <c r="W45" s="150">
        <v>7910.0129999999999</v>
      </c>
      <c r="X45" s="140"/>
      <c r="Y45" s="147" t="s">
        <v>238</v>
      </c>
      <c r="Z45" s="151">
        <v>8051.7579999999998</v>
      </c>
      <c r="AA45" s="160"/>
      <c r="AB45" s="142"/>
      <c r="AC45" s="142"/>
      <c r="AE45" s="160"/>
      <c r="AF45" s="160"/>
      <c r="AI45" s="160"/>
      <c r="AJ45" s="160"/>
      <c r="AK45" s="160"/>
    </row>
    <row r="46" spans="1:37" ht="15">
      <c r="A46" s="152" t="s">
        <v>239</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239</v>
      </c>
      <c r="P46" s="153">
        <v>9288.7070000000003</v>
      </c>
      <c r="Q46" s="153">
        <v>8870.2569999999996</v>
      </c>
      <c r="R46" s="153">
        <v>8793.7739999999994</v>
      </c>
      <c r="S46" s="154">
        <v>8567.6569999999992</v>
      </c>
      <c r="T46" s="140"/>
      <c r="U46" s="152" t="s">
        <v>239</v>
      </c>
      <c r="V46" s="153">
        <v>9086.6129999999994</v>
      </c>
      <c r="W46" s="154">
        <v>8680.4789999999994</v>
      </c>
      <c r="X46" s="140"/>
      <c r="Y46" s="152" t="s">
        <v>239</v>
      </c>
      <c r="Z46" s="155">
        <v>8881.634</v>
      </c>
      <c r="AA46" s="160"/>
      <c r="AB46" s="142"/>
      <c r="AC46" s="142"/>
      <c r="AE46" s="160"/>
      <c r="AF46" s="160"/>
      <c r="AI46" s="160"/>
      <c r="AJ46" s="160"/>
      <c r="AK46" s="160"/>
    </row>
    <row r="47" spans="1:37" ht="15">
      <c r="A47" s="152" t="s">
        <v>240</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240</v>
      </c>
      <c r="P47" s="153">
        <v>9255.1720000000005</v>
      </c>
      <c r="Q47" s="153">
        <v>8827.6630000000005</v>
      </c>
      <c r="R47" s="153">
        <v>8873.5319999999992</v>
      </c>
      <c r="S47" s="154">
        <v>8468.1129999999994</v>
      </c>
      <c r="T47" s="140"/>
      <c r="U47" s="152" t="s">
        <v>240</v>
      </c>
      <c r="V47" s="153">
        <v>9027.6849999999995</v>
      </c>
      <c r="W47" s="154">
        <v>8705.9120000000003</v>
      </c>
      <c r="X47" s="140"/>
      <c r="Y47" s="152" t="s">
        <v>240</v>
      </c>
      <c r="Z47" s="156">
        <v>8865.4930000000004</v>
      </c>
      <c r="AA47" s="160"/>
      <c r="AB47" s="142"/>
      <c r="AC47" s="142"/>
      <c r="AE47" s="160"/>
      <c r="AF47" s="160"/>
      <c r="AI47" s="160"/>
      <c r="AJ47" s="160"/>
      <c r="AK47" s="160"/>
    </row>
    <row r="48" spans="1:37" ht="15">
      <c r="A48" s="152" t="s">
        <v>241</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241</v>
      </c>
      <c r="P48" s="153">
        <v>7924.902</v>
      </c>
      <c r="Q48" s="153">
        <v>7534.2439999999997</v>
      </c>
      <c r="R48" s="153">
        <v>7554.0029999999997</v>
      </c>
      <c r="S48" s="154">
        <v>7363.8029999999999</v>
      </c>
      <c r="T48" s="140"/>
      <c r="U48" s="152" t="s">
        <v>241</v>
      </c>
      <c r="V48" s="153">
        <v>7567.1090000000004</v>
      </c>
      <c r="W48" s="154">
        <v>7427.6570000000002</v>
      </c>
      <c r="X48" s="140"/>
      <c r="Y48" s="152" t="s">
        <v>241</v>
      </c>
      <c r="Z48" s="156">
        <v>7545.259</v>
      </c>
      <c r="AA48" s="160"/>
      <c r="AB48" s="142"/>
      <c r="AC48" s="142"/>
      <c r="AE48" s="160"/>
      <c r="AF48" s="160"/>
      <c r="AI48" s="160"/>
      <c r="AJ48" s="160"/>
      <c r="AK48" s="160"/>
    </row>
    <row r="49" spans="1:37" ht="15">
      <c r="A49" s="152" t="s">
        <v>97</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97</v>
      </c>
      <c r="P49" s="153">
        <v>7213.393</v>
      </c>
      <c r="Q49" s="153">
        <v>7132.7960000000003</v>
      </c>
      <c r="R49" s="153">
        <v>7255.4679999999998</v>
      </c>
      <c r="S49" s="154">
        <v>6861.848</v>
      </c>
      <c r="T49" s="140"/>
      <c r="U49" s="152" t="s">
        <v>97</v>
      </c>
      <c r="V49" s="153">
        <v>7169.8860000000004</v>
      </c>
      <c r="W49" s="154">
        <v>7052.7560000000003</v>
      </c>
      <c r="X49" s="140"/>
      <c r="Y49" s="152" t="s">
        <v>97</v>
      </c>
      <c r="Z49" s="156">
        <v>7107.0889999999999</v>
      </c>
      <c r="AA49" s="160"/>
      <c r="AB49" s="142"/>
      <c r="AC49" s="142"/>
      <c r="AE49" s="160"/>
      <c r="AF49" s="160"/>
      <c r="AI49" s="160"/>
      <c r="AJ49" s="160"/>
      <c r="AK49" s="160"/>
    </row>
    <row r="50" spans="1:37" ht="15.75" thickBot="1">
      <c r="A50" s="147" t="s">
        <v>242</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242</v>
      </c>
      <c r="P50" s="148">
        <v>7920.8</v>
      </c>
      <c r="Q50" s="148">
        <v>7701.4250000000002</v>
      </c>
      <c r="R50" s="148">
        <v>7796.5860000000002</v>
      </c>
      <c r="S50" s="150">
        <v>7645.5820000000003</v>
      </c>
      <c r="T50" s="140"/>
      <c r="U50" s="147" t="s">
        <v>242</v>
      </c>
      <c r="V50" s="148">
        <v>7811.8819999999996</v>
      </c>
      <c r="W50" s="150">
        <v>7717.9570000000003</v>
      </c>
      <c r="X50" s="140"/>
      <c r="Y50" s="147" t="s">
        <v>242</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215</v>
      </c>
      <c r="M52" s="140"/>
      <c r="N52" s="173"/>
      <c r="O52" s="139">
        <v>2008</v>
      </c>
      <c r="P52" s="1557" t="s">
        <v>216</v>
      </c>
      <c r="Q52" s="1557"/>
      <c r="R52" s="1557"/>
      <c r="S52" s="1557"/>
      <c r="T52" s="140"/>
      <c r="U52" s="139">
        <v>2008</v>
      </c>
      <c r="V52" s="1557" t="s">
        <v>217</v>
      </c>
      <c r="W52" s="1557"/>
      <c r="X52" s="140"/>
      <c r="Y52" s="139">
        <v>2008</v>
      </c>
      <c r="Z52" s="140"/>
      <c r="AA52" s="160"/>
      <c r="AB52" s="142"/>
      <c r="AC52" s="142"/>
      <c r="AE52" s="160"/>
      <c r="AF52" s="160"/>
      <c r="AI52" s="160"/>
      <c r="AJ52" s="160"/>
      <c r="AK52" s="160"/>
    </row>
    <row r="53" spans="1:37" ht="15.75" thickBot="1">
      <c r="A53" s="143"/>
      <c r="B53" s="144" t="s">
        <v>219</v>
      </c>
      <c r="C53" s="144" t="s">
        <v>220</v>
      </c>
      <c r="D53" s="144" t="s">
        <v>221</v>
      </c>
      <c r="E53" s="144" t="s">
        <v>222</v>
      </c>
      <c r="F53" s="144" t="s">
        <v>223</v>
      </c>
      <c r="G53" s="144" t="s">
        <v>224</v>
      </c>
      <c r="H53" s="144" t="s">
        <v>225</v>
      </c>
      <c r="I53" s="144" t="s">
        <v>226</v>
      </c>
      <c r="J53" s="144" t="s">
        <v>227</v>
      </c>
      <c r="K53" s="144" t="s">
        <v>228</v>
      </c>
      <c r="L53" s="144" t="s">
        <v>229</v>
      </c>
      <c r="M53" s="145" t="s">
        <v>230</v>
      </c>
      <c r="N53" s="173"/>
      <c r="O53" s="143"/>
      <c r="P53" s="144" t="s">
        <v>231</v>
      </c>
      <c r="Q53" s="144" t="s">
        <v>232</v>
      </c>
      <c r="R53" s="144" t="s">
        <v>233</v>
      </c>
      <c r="S53" s="145" t="s">
        <v>234</v>
      </c>
      <c r="T53" s="140"/>
      <c r="U53" s="143"/>
      <c r="V53" s="144" t="s">
        <v>235</v>
      </c>
      <c r="W53" s="145" t="s">
        <v>236</v>
      </c>
      <c r="X53" s="140"/>
      <c r="Y53" s="143"/>
      <c r="Z53" s="146" t="s">
        <v>237</v>
      </c>
      <c r="AA53" s="160"/>
      <c r="AB53" s="142"/>
      <c r="AC53" s="142"/>
      <c r="AD53" s="176"/>
      <c r="AE53" s="160"/>
      <c r="AF53" s="160"/>
      <c r="AI53" s="160"/>
      <c r="AJ53" s="160"/>
      <c r="AK53" s="160"/>
    </row>
    <row r="54" spans="1:37" ht="15.75" thickBot="1">
      <c r="A54" s="158" t="s">
        <v>238</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238</v>
      </c>
      <c r="P54" s="148">
        <v>8196.09</v>
      </c>
      <c r="Q54" s="148">
        <v>8299.3799999999992</v>
      </c>
      <c r="R54" s="148">
        <v>8147.9</v>
      </c>
      <c r="S54" s="150">
        <v>8269.1</v>
      </c>
      <c r="T54" s="140"/>
      <c r="U54" s="147" t="s">
        <v>238</v>
      </c>
      <c r="V54" s="148">
        <v>8250.0499999999993</v>
      </c>
      <c r="W54" s="150">
        <v>8212.5</v>
      </c>
      <c r="X54" s="140"/>
      <c r="Y54" s="147" t="s">
        <v>238</v>
      </c>
      <c r="Z54" s="151">
        <v>8231.74</v>
      </c>
      <c r="AA54" s="160"/>
      <c r="AB54" s="142"/>
      <c r="AC54" s="142"/>
      <c r="AD54" s="176"/>
      <c r="AE54" s="160"/>
      <c r="AF54" s="160"/>
      <c r="AI54" s="160"/>
      <c r="AJ54" s="160"/>
      <c r="AK54" s="160"/>
    </row>
    <row r="55" spans="1:37" ht="15">
      <c r="A55" s="152" t="s">
        <v>239</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239</v>
      </c>
      <c r="P55" s="153">
        <v>8919.33</v>
      </c>
      <c r="Q55" s="153">
        <v>8923.8700000000008</v>
      </c>
      <c r="R55" s="153">
        <v>8886.5360000000001</v>
      </c>
      <c r="S55" s="154">
        <v>9164.2129999999997</v>
      </c>
      <c r="T55" s="140"/>
      <c r="U55" s="152" t="s">
        <v>239</v>
      </c>
      <c r="V55" s="153">
        <v>8921.6650000000009</v>
      </c>
      <c r="W55" s="154">
        <v>9035.5820000000003</v>
      </c>
      <c r="X55" s="140"/>
      <c r="Y55" s="152" t="s">
        <v>239</v>
      </c>
      <c r="Z55" s="155">
        <v>8974.9009999999998</v>
      </c>
      <c r="AA55" s="160"/>
      <c r="AB55" s="142"/>
      <c r="AC55" s="142"/>
      <c r="AD55" s="176"/>
      <c r="AE55" s="160"/>
      <c r="AF55" s="160"/>
      <c r="AI55" s="160"/>
      <c r="AJ55" s="160"/>
      <c r="AK55" s="160"/>
    </row>
    <row r="56" spans="1:37" ht="15">
      <c r="A56" s="152" t="s">
        <v>240</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240</v>
      </c>
      <c r="P56" s="153">
        <v>8807.9699999999993</v>
      </c>
      <c r="Q56" s="153">
        <v>8962.6229999999996</v>
      </c>
      <c r="R56" s="153">
        <v>9054.0529999999999</v>
      </c>
      <c r="S56" s="154">
        <v>9150.9590000000007</v>
      </c>
      <c r="T56" s="140"/>
      <c r="U56" s="152" t="s">
        <v>240</v>
      </c>
      <c r="V56" s="153">
        <v>8893.0709999999999</v>
      </c>
      <c r="W56" s="154">
        <v>9091.5149999999994</v>
      </c>
      <c r="X56" s="140"/>
      <c r="Y56" s="152" t="s">
        <v>240</v>
      </c>
      <c r="Z56" s="156">
        <v>8992.7029999999995</v>
      </c>
      <c r="AA56" s="160"/>
      <c r="AB56" s="142"/>
      <c r="AC56" s="142"/>
      <c r="AD56" s="176"/>
      <c r="AE56" s="160"/>
      <c r="AF56" s="160"/>
      <c r="AI56" s="160"/>
      <c r="AJ56" s="160"/>
      <c r="AK56" s="160"/>
    </row>
    <row r="57" spans="1:37" ht="15">
      <c r="A57" s="152" t="s">
        <v>241</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241</v>
      </c>
      <c r="P57" s="153">
        <v>7675.18</v>
      </c>
      <c r="Q57" s="153">
        <v>6953.2830000000004</v>
      </c>
      <c r="R57" s="153">
        <v>7909.07</v>
      </c>
      <c r="S57" s="154">
        <v>7772.9669999999996</v>
      </c>
      <c r="T57" s="140"/>
      <c r="U57" s="152" t="s">
        <v>241</v>
      </c>
      <c r="V57" s="153">
        <v>7486.4110000000001</v>
      </c>
      <c r="W57" s="154">
        <v>7866.26</v>
      </c>
      <c r="X57" s="140"/>
      <c r="Y57" s="152" t="s">
        <v>241</v>
      </c>
      <c r="Z57" s="156">
        <v>7599.1949999999997</v>
      </c>
      <c r="AA57" s="160"/>
      <c r="AB57" s="142"/>
      <c r="AC57" s="142"/>
      <c r="AD57" s="176"/>
      <c r="AE57" s="160"/>
      <c r="AF57" s="160"/>
      <c r="AI57" s="160"/>
      <c r="AJ57" s="160"/>
      <c r="AK57" s="160"/>
    </row>
    <row r="58" spans="1:37" ht="15">
      <c r="A58" s="152" t="s">
        <v>97</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97</v>
      </c>
      <c r="P58" s="153">
        <v>7132.05</v>
      </c>
      <c r="Q58" s="153">
        <v>7459.0479999999998</v>
      </c>
      <c r="R58" s="153">
        <v>7279.085</v>
      </c>
      <c r="S58" s="154">
        <v>7189.6670000000004</v>
      </c>
      <c r="T58" s="140"/>
      <c r="U58" s="152" t="s">
        <v>97</v>
      </c>
      <c r="V58" s="153">
        <v>7305.5460000000003</v>
      </c>
      <c r="W58" s="154">
        <v>7231.9449999999997</v>
      </c>
      <c r="X58" s="140"/>
      <c r="Y58" s="152" t="s">
        <v>97</v>
      </c>
      <c r="Z58" s="156">
        <v>7267.7269999999999</v>
      </c>
      <c r="AA58" s="160"/>
      <c r="AB58" s="142"/>
      <c r="AC58" s="142"/>
      <c r="AD58" s="176"/>
      <c r="AE58" s="160"/>
      <c r="AF58" s="160"/>
      <c r="AI58" s="160"/>
      <c r="AJ58" s="160"/>
      <c r="AK58" s="160"/>
    </row>
    <row r="59" spans="1:37" ht="15.75" thickBot="1">
      <c r="A59" s="147" t="s">
        <v>242</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242</v>
      </c>
      <c r="P59" s="148">
        <v>7911.28</v>
      </c>
      <c r="Q59" s="148">
        <v>8009.1530000000002</v>
      </c>
      <c r="R59" s="148">
        <v>7889.34</v>
      </c>
      <c r="S59" s="150">
        <v>7973.6850000000004</v>
      </c>
      <c r="T59" s="140"/>
      <c r="U59" s="147" t="s">
        <v>242</v>
      </c>
      <c r="V59" s="148">
        <v>7963.2809999999999</v>
      </c>
      <c r="W59" s="150">
        <v>7935.1210000000001</v>
      </c>
      <c r="X59" s="140"/>
      <c r="Y59" s="147" t="s">
        <v>242</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215</v>
      </c>
      <c r="M61" s="140"/>
      <c r="N61" s="173"/>
      <c r="O61" s="139">
        <v>2009</v>
      </c>
      <c r="P61" s="1557" t="s">
        <v>216</v>
      </c>
      <c r="Q61" s="1557"/>
      <c r="R61" s="1557"/>
      <c r="S61" s="1557"/>
      <c r="T61" s="140"/>
      <c r="U61" s="139">
        <v>2009</v>
      </c>
      <c r="V61" s="1557" t="s">
        <v>217</v>
      </c>
      <c r="W61" s="1557"/>
      <c r="X61" s="140"/>
      <c r="Y61" s="139">
        <v>2009</v>
      </c>
      <c r="Z61" s="140"/>
      <c r="AA61" s="160"/>
      <c r="AB61" s="142"/>
      <c r="AC61" s="142"/>
      <c r="AD61" s="160"/>
      <c r="AE61" s="160"/>
      <c r="AF61" s="160"/>
      <c r="AI61" s="160"/>
      <c r="AJ61" s="160"/>
      <c r="AK61" s="160"/>
    </row>
    <row r="62" spans="1:37" ht="15.75" thickBot="1">
      <c r="A62" s="143"/>
      <c r="B62" s="144" t="s">
        <v>219</v>
      </c>
      <c r="C62" s="144" t="s">
        <v>220</v>
      </c>
      <c r="D62" s="144" t="s">
        <v>221</v>
      </c>
      <c r="E62" s="144" t="s">
        <v>222</v>
      </c>
      <c r="F62" s="144" t="s">
        <v>223</v>
      </c>
      <c r="G62" s="144" t="s">
        <v>224</v>
      </c>
      <c r="H62" s="144" t="s">
        <v>225</v>
      </c>
      <c r="I62" s="144" t="s">
        <v>226</v>
      </c>
      <c r="J62" s="144" t="s">
        <v>227</v>
      </c>
      <c r="K62" s="144" t="s">
        <v>228</v>
      </c>
      <c r="L62" s="144" t="s">
        <v>229</v>
      </c>
      <c r="M62" s="145" t="s">
        <v>230</v>
      </c>
      <c r="N62" s="173"/>
      <c r="O62" s="143"/>
      <c r="P62" s="144" t="s">
        <v>231</v>
      </c>
      <c r="Q62" s="144" t="s">
        <v>232</v>
      </c>
      <c r="R62" s="144" t="s">
        <v>233</v>
      </c>
      <c r="S62" s="145" t="s">
        <v>234</v>
      </c>
      <c r="T62" s="140"/>
      <c r="U62" s="143"/>
      <c r="V62" s="144" t="s">
        <v>235</v>
      </c>
      <c r="W62" s="145" t="s">
        <v>236</v>
      </c>
      <c r="X62" s="140"/>
      <c r="Y62" s="143"/>
      <c r="Z62" s="146" t="s">
        <v>237</v>
      </c>
      <c r="AA62" s="160"/>
      <c r="AB62" s="142"/>
      <c r="AC62" s="142"/>
      <c r="AD62" s="160"/>
      <c r="AE62" s="160"/>
      <c r="AF62" s="160"/>
      <c r="AI62" s="160"/>
      <c r="AJ62" s="160"/>
      <c r="AK62" s="160"/>
    </row>
    <row r="63" spans="1:37" ht="15.75" thickBot="1">
      <c r="A63" s="158" t="s">
        <v>238</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238</v>
      </c>
      <c r="P63" s="148">
        <v>9296.2800000000007</v>
      </c>
      <c r="Q63" s="148">
        <v>9648.41</v>
      </c>
      <c r="R63" s="148">
        <v>9497.59</v>
      </c>
      <c r="S63" s="150">
        <v>9119.51</v>
      </c>
      <c r="T63" s="140"/>
      <c r="U63" s="147" t="s">
        <v>238</v>
      </c>
      <c r="V63" s="148">
        <v>9483.0300000000007</v>
      </c>
      <c r="W63" s="150">
        <v>9315.18</v>
      </c>
      <c r="X63" s="140"/>
      <c r="Y63" s="147" t="s">
        <v>238</v>
      </c>
      <c r="Z63" s="151">
        <v>9399.41</v>
      </c>
      <c r="AA63" s="160"/>
      <c r="AB63" s="142"/>
      <c r="AC63" s="142"/>
      <c r="AD63" s="160"/>
      <c r="AE63" s="160"/>
      <c r="AF63" s="160"/>
      <c r="AI63" s="160"/>
      <c r="AJ63" s="160"/>
      <c r="AK63" s="160"/>
    </row>
    <row r="64" spans="1:37" ht="15">
      <c r="A64" s="152" t="s">
        <v>239</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239</v>
      </c>
      <c r="P64" s="153">
        <v>10120.120999999999</v>
      </c>
      <c r="Q64" s="153">
        <v>10539.700999999999</v>
      </c>
      <c r="R64" s="153">
        <v>10601.567999999999</v>
      </c>
      <c r="S64" s="154">
        <v>10397.913</v>
      </c>
      <c r="T64" s="140"/>
      <c r="U64" s="152" t="s">
        <v>239</v>
      </c>
      <c r="V64" s="153">
        <v>10331.672</v>
      </c>
      <c r="W64" s="154">
        <v>10504.382</v>
      </c>
      <c r="X64" s="140"/>
      <c r="Y64" s="152" t="s">
        <v>239</v>
      </c>
      <c r="Z64" s="155">
        <v>10413.302</v>
      </c>
      <c r="AA64" s="160"/>
      <c r="AB64" s="142"/>
      <c r="AC64" s="142"/>
      <c r="AD64" s="160"/>
      <c r="AE64" s="160"/>
      <c r="AF64" s="160"/>
      <c r="AI64" s="160"/>
      <c r="AJ64" s="160"/>
      <c r="AK64" s="160"/>
    </row>
    <row r="65" spans="1:41" ht="15">
      <c r="A65" s="152" t="s">
        <v>240</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240</v>
      </c>
      <c r="P65" s="153">
        <v>10329.626</v>
      </c>
      <c r="Q65" s="153">
        <v>10819.612999999999</v>
      </c>
      <c r="R65" s="153">
        <v>10892.304</v>
      </c>
      <c r="S65" s="154">
        <v>10678.39</v>
      </c>
      <c r="T65" s="140"/>
      <c r="U65" s="152" t="s">
        <v>240</v>
      </c>
      <c r="V65" s="153">
        <v>10592.543</v>
      </c>
      <c r="W65" s="154">
        <v>10782.306</v>
      </c>
      <c r="X65" s="140"/>
      <c r="Y65" s="152" t="s">
        <v>240</v>
      </c>
      <c r="Z65" s="156">
        <v>10700.875</v>
      </c>
      <c r="AA65" s="160"/>
      <c r="AB65" s="142"/>
      <c r="AC65" s="142"/>
      <c r="AD65" s="160"/>
      <c r="AE65" s="160"/>
      <c r="AF65" s="160"/>
      <c r="AI65" s="160"/>
      <c r="AJ65" s="160"/>
      <c r="AK65" s="160"/>
    </row>
    <row r="66" spans="1:41" ht="15">
      <c r="A66" s="152" t="s">
        <v>241</v>
      </c>
      <c r="B66" s="153">
        <v>7197</v>
      </c>
      <c r="C66" s="153">
        <v>8510.3250000000007</v>
      </c>
      <c r="D66" s="153"/>
      <c r="E66" s="153"/>
      <c r="F66" s="153">
        <v>8160</v>
      </c>
      <c r="G66" s="153"/>
      <c r="H66" s="153"/>
      <c r="I66" s="153"/>
      <c r="J66" s="169">
        <v>7601</v>
      </c>
      <c r="K66" s="153">
        <v>8630.4529999999995</v>
      </c>
      <c r="L66" s="153">
        <v>8517.34</v>
      </c>
      <c r="M66" s="154"/>
      <c r="N66" s="173"/>
      <c r="O66" s="152" t="s">
        <v>241</v>
      </c>
      <c r="P66" s="153">
        <v>8424.9680000000008</v>
      </c>
      <c r="Q66" s="153">
        <v>8160</v>
      </c>
      <c r="R66" s="153">
        <v>7601</v>
      </c>
      <c r="S66" s="154">
        <v>8617.9449999999997</v>
      </c>
      <c r="T66" s="140"/>
      <c r="U66" s="152" t="s">
        <v>241</v>
      </c>
      <c r="V66" s="153">
        <v>8341.134</v>
      </c>
      <c r="W66" s="154">
        <v>8006.2190000000001</v>
      </c>
      <c r="X66" s="140"/>
      <c r="Y66" s="152" t="s">
        <v>241</v>
      </c>
      <c r="Z66" s="156">
        <v>8291.0840000000007</v>
      </c>
      <c r="AA66" s="160"/>
      <c r="AB66" s="142"/>
      <c r="AC66" s="142"/>
      <c r="AD66" s="160"/>
      <c r="AE66" s="160"/>
      <c r="AF66" s="160"/>
      <c r="AI66" s="160"/>
      <c r="AJ66" s="160"/>
      <c r="AK66" s="160"/>
    </row>
    <row r="67" spans="1:41" ht="15">
      <c r="A67" s="152" t="s">
        <v>97</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97</v>
      </c>
      <c r="P67" s="153">
        <v>8063.9790000000003</v>
      </c>
      <c r="Q67" s="153">
        <v>8514.8850000000002</v>
      </c>
      <c r="R67" s="153">
        <v>8124.2190000000001</v>
      </c>
      <c r="S67" s="154">
        <v>7501.4089999999997</v>
      </c>
      <c r="T67" s="140"/>
      <c r="U67" s="152" t="s">
        <v>97</v>
      </c>
      <c r="V67" s="153">
        <v>8312.0540000000001</v>
      </c>
      <c r="W67" s="154">
        <v>7820.0029999999997</v>
      </c>
      <c r="X67" s="140"/>
      <c r="Y67" s="152" t="s">
        <v>97</v>
      </c>
      <c r="Z67" s="156">
        <v>8051.9030000000002</v>
      </c>
      <c r="AA67" s="160"/>
      <c r="AB67" s="142"/>
      <c r="AC67" s="142"/>
      <c r="AD67" s="160"/>
      <c r="AE67" s="160"/>
      <c r="AF67" s="160"/>
      <c r="AI67" s="160"/>
      <c r="AJ67" s="160"/>
      <c r="AK67" s="160"/>
    </row>
    <row r="68" spans="1:41" ht="15.75" thickBot="1">
      <c r="A68" s="147" t="s">
        <v>242</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242</v>
      </c>
      <c r="P68" s="148">
        <v>8739.8780000000006</v>
      </c>
      <c r="Q68" s="148">
        <v>9135.3809999999994</v>
      </c>
      <c r="R68" s="148">
        <v>9183.9339999999993</v>
      </c>
      <c r="S68" s="150">
        <v>8990.2430000000004</v>
      </c>
      <c r="T68" s="140"/>
      <c r="U68" s="147" t="s">
        <v>242</v>
      </c>
      <c r="V68" s="148">
        <v>8952.7620000000006</v>
      </c>
      <c r="W68" s="150">
        <v>9090.4519999999993</v>
      </c>
      <c r="X68" s="140"/>
      <c r="Y68" s="147" t="s">
        <v>242</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215</v>
      </c>
      <c r="M70" s="140"/>
      <c r="N70" s="173"/>
      <c r="O70" s="139">
        <v>2010</v>
      </c>
      <c r="P70" s="1557" t="s">
        <v>216</v>
      </c>
      <c r="Q70" s="1557"/>
      <c r="R70" s="1557"/>
      <c r="S70" s="1557"/>
      <c r="T70" s="140"/>
      <c r="U70" s="139">
        <v>2010</v>
      </c>
      <c r="V70" s="1557" t="s">
        <v>217</v>
      </c>
      <c r="W70" s="1557"/>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219</v>
      </c>
      <c r="C71" s="179" t="s">
        <v>220</v>
      </c>
      <c r="D71" s="179" t="s">
        <v>221</v>
      </c>
      <c r="E71" s="179" t="s">
        <v>222</v>
      </c>
      <c r="F71" s="179" t="s">
        <v>223</v>
      </c>
      <c r="G71" s="179" t="s">
        <v>224</v>
      </c>
      <c r="H71" s="179" t="s">
        <v>225</v>
      </c>
      <c r="I71" s="179" t="s">
        <v>226</v>
      </c>
      <c r="J71" s="179" t="s">
        <v>227</v>
      </c>
      <c r="K71" s="179" t="s">
        <v>228</v>
      </c>
      <c r="L71" s="179" t="s">
        <v>229</v>
      </c>
      <c r="M71" s="180" t="s">
        <v>230</v>
      </c>
      <c r="N71" s="173"/>
      <c r="O71" s="143"/>
      <c r="P71" s="144" t="s">
        <v>231</v>
      </c>
      <c r="Q71" s="144" t="s">
        <v>232</v>
      </c>
      <c r="R71" s="144" t="s">
        <v>233</v>
      </c>
      <c r="S71" s="145" t="s">
        <v>234</v>
      </c>
      <c r="T71" s="140"/>
      <c r="U71" s="143"/>
      <c r="V71" s="144" t="s">
        <v>235</v>
      </c>
      <c r="W71" s="145" t="s">
        <v>236</v>
      </c>
      <c r="X71" s="140"/>
      <c r="Y71" s="143"/>
      <c r="Z71" s="181" t="s">
        <v>237</v>
      </c>
      <c r="AA71" s="160"/>
      <c r="AB71" s="142"/>
      <c r="AC71" s="142"/>
      <c r="AD71" s="160"/>
      <c r="AE71" s="160"/>
      <c r="AF71" s="160"/>
      <c r="AI71" s="160"/>
      <c r="AJ71" s="160"/>
      <c r="AK71" s="160"/>
      <c r="AL71" s="160"/>
      <c r="AM71" s="160"/>
      <c r="AN71" s="160"/>
      <c r="AO71" s="160"/>
    </row>
    <row r="72" spans="1:41" ht="15.75" thickBot="1">
      <c r="A72" s="182" t="s">
        <v>238</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238</v>
      </c>
      <c r="P72" s="149">
        <v>9354.92</v>
      </c>
      <c r="Q72" s="149">
        <v>8708.4599999999991</v>
      </c>
      <c r="R72" s="149">
        <v>8671.94</v>
      </c>
      <c r="S72" s="159">
        <v>9562.0480000000007</v>
      </c>
      <c r="T72" s="140"/>
      <c r="U72" s="147" t="s">
        <v>238</v>
      </c>
      <c r="V72" s="148">
        <v>9007.6299999999992</v>
      </c>
      <c r="W72" s="150">
        <v>9136.4240000000009</v>
      </c>
      <c r="X72" s="140"/>
      <c r="Y72" s="147" t="s">
        <v>238</v>
      </c>
      <c r="Z72" s="151">
        <v>9074.7279999999992</v>
      </c>
      <c r="AA72" s="187"/>
      <c r="AB72" s="142"/>
      <c r="AC72" s="142"/>
      <c r="AD72" s="160"/>
      <c r="AE72" s="160"/>
      <c r="AF72" s="160"/>
      <c r="AI72" s="160"/>
      <c r="AJ72" s="160"/>
      <c r="AK72" s="160"/>
      <c r="AL72" s="160"/>
      <c r="AM72" s="160"/>
      <c r="AN72" s="160"/>
      <c r="AO72" s="160"/>
    </row>
    <row r="73" spans="1:41" ht="15">
      <c r="A73" s="188" t="s">
        <v>239</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239</v>
      </c>
      <c r="P73" s="208">
        <v>10480.446</v>
      </c>
      <c r="Q73" s="208">
        <v>9332.8070000000007</v>
      </c>
      <c r="R73" s="208">
        <v>9293.8410000000003</v>
      </c>
      <c r="S73" s="208">
        <v>10703.331</v>
      </c>
      <c r="T73" s="140"/>
      <c r="U73" s="192" t="s">
        <v>239</v>
      </c>
      <c r="V73" s="193">
        <v>9849.9439999999995</v>
      </c>
      <c r="W73" s="194">
        <v>10038.436</v>
      </c>
      <c r="X73" s="140"/>
      <c r="Y73" s="192" t="s">
        <v>239</v>
      </c>
      <c r="Z73" s="191">
        <v>9950.1260000000002</v>
      </c>
      <c r="AB73" s="142"/>
      <c r="AC73" s="142"/>
      <c r="AD73" s="160"/>
      <c r="AE73" s="160"/>
      <c r="AF73" s="160"/>
      <c r="AI73" s="160"/>
      <c r="AJ73" s="160"/>
      <c r="AK73" s="160"/>
      <c r="AL73" s="160"/>
      <c r="AM73" s="160"/>
      <c r="AN73" s="160"/>
      <c r="AO73" s="160"/>
    </row>
    <row r="74" spans="1:41" ht="15">
      <c r="A74" s="195" t="s">
        <v>240</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240</v>
      </c>
      <c r="P74" s="196">
        <v>10659.19</v>
      </c>
      <c r="Q74" s="196">
        <v>9437.0759999999991</v>
      </c>
      <c r="R74" s="196">
        <v>9449.7870000000003</v>
      </c>
      <c r="S74" s="196">
        <v>10934.93</v>
      </c>
      <c r="T74" s="140"/>
      <c r="U74" s="152" t="s">
        <v>240</v>
      </c>
      <c r="V74" s="153">
        <v>9861.3310000000001</v>
      </c>
      <c r="W74" s="154">
        <v>10131.093000000001</v>
      </c>
      <c r="X74" s="140"/>
      <c r="Y74" s="152" t="s">
        <v>240</v>
      </c>
      <c r="Z74" s="165">
        <v>10031.679</v>
      </c>
      <c r="AB74" s="142"/>
      <c r="AC74" s="142"/>
      <c r="AD74" s="160"/>
      <c r="AE74" s="160"/>
      <c r="AF74" s="160"/>
      <c r="AI74" s="160"/>
      <c r="AJ74" s="160"/>
      <c r="AK74" s="160"/>
      <c r="AL74" s="160"/>
      <c r="AM74" s="160"/>
      <c r="AN74" s="160"/>
      <c r="AO74" s="160"/>
    </row>
    <row r="75" spans="1:41" ht="15">
      <c r="A75" s="195" t="s">
        <v>241</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241</v>
      </c>
      <c r="P75" s="196">
        <v>9550.9989999999998</v>
      </c>
      <c r="Q75" s="196">
        <v>8410.6730000000007</v>
      </c>
      <c r="R75" s="196">
        <v>8318.6119999999992</v>
      </c>
      <c r="S75" s="196">
        <v>8253.6659999999993</v>
      </c>
      <c r="T75" s="140"/>
      <c r="U75" s="152" t="s">
        <v>241</v>
      </c>
      <c r="V75" s="153">
        <v>8759.7520000000004</v>
      </c>
      <c r="W75" s="154">
        <v>8270.3209999999999</v>
      </c>
      <c r="X75" s="140"/>
      <c r="Y75" s="152" t="s">
        <v>241</v>
      </c>
      <c r="Z75" s="165">
        <v>8459.8729999999996</v>
      </c>
      <c r="AB75" s="142"/>
      <c r="AC75" s="142"/>
      <c r="AD75" s="160"/>
      <c r="AE75" s="160"/>
      <c r="AF75" s="160"/>
      <c r="AI75" s="160"/>
      <c r="AJ75" s="160"/>
      <c r="AK75" s="160"/>
      <c r="AL75" s="160"/>
      <c r="AM75" s="160"/>
      <c r="AN75" s="160"/>
      <c r="AO75" s="160"/>
    </row>
    <row r="76" spans="1:41" ht="15">
      <c r="A76" s="195" t="s">
        <v>97</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97</v>
      </c>
      <c r="P76" s="196">
        <v>7861.1409999999996</v>
      </c>
      <c r="Q76" s="196">
        <v>7789.0619999999999</v>
      </c>
      <c r="R76" s="196">
        <v>7683.9449999999997</v>
      </c>
      <c r="S76" s="196">
        <v>7830.8789999999999</v>
      </c>
      <c r="T76" s="140"/>
      <c r="U76" s="152" t="s">
        <v>97</v>
      </c>
      <c r="V76" s="153">
        <v>7824.2079999999996</v>
      </c>
      <c r="W76" s="154">
        <v>7760.3609999999999</v>
      </c>
      <c r="X76" s="140"/>
      <c r="Y76" s="152" t="s">
        <v>97</v>
      </c>
      <c r="Z76" s="165">
        <v>7792.1589999999997</v>
      </c>
      <c r="AB76" s="142"/>
      <c r="AC76" s="142"/>
      <c r="AD76" s="160"/>
      <c r="AE76" s="160"/>
      <c r="AF76" s="160"/>
      <c r="AI76" s="160"/>
      <c r="AJ76" s="160"/>
      <c r="AK76" s="160"/>
      <c r="AL76" s="160"/>
      <c r="AM76" s="160"/>
      <c r="AN76" s="160"/>
      <c r="AO76" s="160"/>
    </row>
    <row r="77" spans="1:41" ht="15.75" thickBot="1">
      <c r="A77" s="198" t="s">
        <v>242</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242</v>
      </c>
      <c r="P77" s="196">
        <v>9121.7870000000003</v>
      </c>
      <c r="Q77" s="196">
        <v>8450.5249999999996</v>
      </c>
      <c r="R77" s="196">
        <v>8451.7019999999993</v>
      </c>
      <c r="S77" s="196">
        <v>8880.3670000000002</v>
      </c>
      <c r="T77" s="140"/>
      <c r="U77" s="147" t="s">
        <v>242</v>
      </c>
      <c r="V77" s="148">
        <v>8758.4639999999999</v>
      </c>
      <c r="W77" s="150">
        <v>8670.9570000000003</v>
      </c>
      <c r="X77" s="140"/>
      <c r="Y77" s="147" t="s">
        <v>242</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215</v>
      </c>
      <c r="M79" s="140"/>
      <c r="N79" s="173"/>
      <c r="O79" s="139">
        <v>2011</v>
      </c>
      <c r="P79" s="1557" t="s">
        <v>216</v>
      </c>
      <c r="Q79" s="1557"/>
      <c r="R79" s="1557"/>
      <c r="S79" s="1557"/>
      <c r="T79" s="140"/>
      <c r="U79" s="139">
        <v>2011</v>
      </c>
      <c r="V79" s="1557" t="s">
        <v>217</v>
      </c>
      <c r="W79" s="1557"/>
      <c r="X79" s="140"/>
      <c r="Y79" s="139">
        <v>2011</v>
      </c>
      <c r="Z79" s="140"/>
      <c r="AB79" s="142"/>
      <c r="AC79" s="142"/>
      <c r="AD79" s="160"/>
      <c r="AE79" s="160"/>
      <c r="AF79" s="160"/>
      <c r="AI79" s="160"/>
      <c r="AJ79" s="160"/>
      <c r="AK79" s="160"/>
      <c r="AL79" s="160"/>
      <c r="AM79" s="160"/>
      <c r="AN79" s="201"/>
      <c r="AO79" s="160"/>
    </row>
    <row r="80" spans="1:41" ht="15.75" thickBot="1">
      <c r="A80" s="178"/>
      <c r="B80" s="179" t="s">
        <v>219</v>
      </c>
      <c r="C80" s="179" t="s">
        <v>220</v>
      </c>
      <c r="D80" s="179" t="s">
        <v>221</v>
      </c>
      <c r="E80" s="179" t="s">
        <v>222</v>
      </c>
      <c r="F80" s="179" t="s">
        <v>223</v>
      </c>
      <c r="G80" s="179" t="s">
        <v>224</v>
      </c>
      <c r="H80" s="179" t="s">
        <v>225</v>
      </c>
      <c r="I80" s="179" t="s">
        <v>226</v>
      </c>
      <c r="J80" s="179" t="s">
        <v>227</v>
      </c>
      <c r="K80" s="179" t="s">
        <v>228</v>
      </c>
      <c r="L80" s="179" t="s">
        <v>229</v>
      </c>
      <c r="M80" s="180" t="s">
        <v>230</v>
      </c>
      <c r="N80" s="173"/>
      <c r="O80" s="143"/>
      <c r="P80" s="144" t="s">
        <v>231</v>
      </c>
      <c r="Q80" s="144" t="s">
        <v>232</v>
      </c>
      <c r="R80" s="144" t="s">
        <v>233</v>
      </c>
      <c r="S80" s="145" t="s">
        <v>234</v>
      </c>
      <c r="T80" s="140"/>
      <c r="U80" s="143"/>
      <c r="V80" s="144" t="s">
        <v>235</v>
      </c>
      <c r="W80" s="145" t="s">
        <v>236</v>
      </c>
      <c r="X80" s="140"/>
      <c r="Y80" s="143"/>
      <c r="Z80" s="181" t="s">
        <v>237</v>
      </c>
      <c r="AB80" s="142"/>
      <c r="AC80" s="142"/>
      <c r="AD80" s="160"/>
      <c r="AE80" s="160"/>
      <c r="AF80" s="160"/>
      <c r="AI80" s="160"/>
      <c r="AJ80" s="160"/>
      <c r="AK80" s="160"/>
      <c r="AL80" s="160"/>
      <c r="AM80" s="160"/>
      <c r="AN80" s="201"/>
      <c r="AO80" s="160"/>
    </row>
    <row r="81" spans="1:41" ht="15.75" thickBot="1">
      <c r="A81" s="182" t="s">
        <v>238</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238</v>
      </c>
      <c r="P81" s="153">
        <v>10499.366</v>
      </c>
      <c r="Q81" s="153">
        <v>10936.13</v>
      </c>
      <c r="R81" s="193">
        <v>11532.64</v>
      </c>
      <c r="S81" s="194">
        <v>12283.11</v>
      </c>
      <c r="T81" s="140"/>
      <c r="U81" s="147" t="s">
        <v>238</v>
      </c>
      <c r="V81" s="148">
        <v>10704.59</v>
      </c>
      <c r="W81" s="150">
        <v>11926.72</v>
      </c>
      <c r="X81" s="140"/>
      <c r="Y81" s="152" t="s">
        <v>238</v>
      </c>
      <c r="Z81" s="206">
        <v>11321.66</v>
      </c>
      <c r="AA81" s="207"/>
      <c r="AB81" s="142"/>
      <c r="AC81" s="142"/>
      <c r="AD81" s="160"/>
      <c r="AE81" s="160"/>
      <c r="AF81" s="160"/>
      <c r="AI81" s="160"/>
      <c r="AJ81" s="160"/>
      <c r="AK81" s="160"/>
      <c r="AL81" s="160"/>
      <c r="AM81" s="160"/>
      <c r="AN81" s="201"/>
      <c r="AO81" s="160"/>
    </row>
    <row r="82" spans="1:41" ht="15">
      <c r="A82" s="188" t="s">
        <v>239</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239</v>
      </c>
      <c r="P82" s="196">
        <v>11725.120999999999</v>
      </c>
      <c r="Q82" s="196">
        <v>11968.618</v>
      </c>
      <c r="R82" s="197">
        <v>12742.805</v>
      </c>
      <c r="S82" s="196">
        <v>13720.031999999999</v>
      </c>
      <c r="T82" s="140"/>
      <c r="U82" s="192" t="s">
        <v>239</v>
      </c>
      <c r="V82" s="193">
        <v>11837.380999999999</v>
      </c>
      <c r="W82" s="194">
        <v>13238.317999999999</v>
      </c>
      <c r="X82" s="140"/>
      <c r="Y82" s="192" t="s">
        <v>239</v>
      </c>
      <c r="Z82" s="191">
        <v>12494.724</v>
      </c>
      <c r="AA82" s="207"/>
      <c r="AB82" s="142"/>
      <c r="AC82" s="142"/>
      <c r="AD82" s="209"/>
      <c r="AE82" s="209"/>
      <c r="AF82" s="209"/>
      <c r="AI82" s="209"/>
      <c r="AJ82" s="209"/>
      <c r="AK82" s="209"/>
      <c r="AL82" s="209"/>
      <c r="AM82" s="209"/>
      <c r="AN82" s="210"/>
      <c r="AO82" s="160"/>
    </row>
    <row r="83" spans="1:41" ht="15.75" customHeight="1">
      <c r="A83" s="195" t="s">
        <v>240</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240</v>
      </c>
      <c r="P83" s="196">
        <v>11816.867</v>
      </c>
      <c r="Q83" s="196">
        <v>11971.101000000001</v>
      </c>
      <c r="R83" s="197">
        <v>12980.359</v>
      </c>
      <c r="S83" s="196">
        <v>13817.498</v>
      </c>
      <c r="T83" s="140"/>
      <c r="U83" s="152" t="s">
        <v>240</v>
      </c>
      <c r="V83" s="153">
        <v>11883.707</v>
      </c>
      <c r="W83" s="154">
        <v>13553.108</v>
      </c>
      <c r="X83" s="140"/>
      <c r="Y83" s="152" t="s">
        <v>240</v>
      </c>
      <c r="Z83" s="165">
        <v>13052.855</v>
      </c>
      <c r="AA83" s="207"/>
      <c r="AB83" s="142"/>
      <c r="AC83" s="142"/>
      <c r="AD83" s="211"/>
      <c r="AE83" s="211"/>
      <c r="AF83" s="211"/>
      <c r="AI83" s="211"/>
      <c r="AJ83" s="211"/>
      <c r="AK83" s="211"/>
      <c r="AL83" s="211"/>
      <c r="AM83" s="211"/>
      <c r="AN83" s="212"/>
      <c r="AO83" s="160"/>
    </row>
    <row r="84" spans="1:41" ht="15">
      <c r="A84" s="195" t="s">
        <v>241</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241</v>
      </c>
      <c r="P84" s="196">
        <v>8385.3490000000002</v>
      </c>
      <c r="Q84" s="196">
        <v>9498.5409999999993</v>
      </c>
      <c r="R84" s="197">
        <v>10182.108</v>
      </c>
      <c r="S84" s="196">
        <v>10847.27</v>
      </c>
      <c r="T84" s="140"/>
      <c r="U84" s="152" t="s">
        <v>241</v>
      </c>
      <c r="V84" s="153">
        <v>9004.9380000000001</v>
      </c>
      <c r="W84" s="154">
        <v>10772.62</v>
      </c>
      <c r="X84" s="140"/>
      <c r="Y84" s="152" t="s">
        <v>241</v>
      </c>
      <c r="Z84" s="165">
        <v>10166.495000000001</v>
      </c>
      <c r="AA84" s="207"/>
      <c r="AB84" s="142"/>
      <c r="AC84" s="142"/>
      <c r="AD84" s="160"/>
      <c r="AE84" s="160"/>
      <c r="AF84" s="160"/>
      <c r="AI84" s="160"/>
      <c r="AJ84" s="160"/>
      <c r="AK84" s="160"/>
      <c r="AL84" s="160"/>
      <c r="AM84" s="160"/>
      <c r="AN84" s="201"/>
      <c r="AO84" s="160"/>
    </row>
    <row r="85" spans="1:41" ht="15">
      <c r="A85" s="195" t="s">
        <v>97</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97</v>
      </c>
      <c r="P85" s="196">
        <v>8630.8140000000003</v>
      </c>
      <c r="Q85" s="196">
        <v>9528.8790000000008</v>
      </c>
      <c r="R85" s="196">
        <v>10044.304</v>
      </c>
      <c r="S85" s="196">
        <v>10598.55</v>
      </c>
      <c r="T85" s="140"/>
      <c r="U85" s="152" t="s">
        <v>97</v>
      </c>
      <c r="V85" s="153">
        <v>9059.7000000000007</v>
      </c>
      <c r="W85" s="154">
        <v>10341.557000000001</v>
      </c>
      <c r="X85" s="140"/>
      <c r="Y85" s="152" t="s">
        <v>97</v>
      </c>
      <c r="Z85" s="165">
        <v>9757.5409999999993</v>
      </c>
      <c r="AA85" s="207"/>
      <c r="AB85" s="142"/>
      <c r="AC85" s="142"/>
      <c r="AD85" s="160"/>
      <c r="AE85" s="160"/>
      <c r="AF85" s="160"/>
      <c r="AI85" s="160"/>
      <c r="AJ85" s="160"/>
      <c r="AK85" s="160"/>
      <c r="AL85" s="160"/>
      <c r="AM85" s="160"/>
      <c r="AN85" s="201"/>
      <c r="AO85" s="160"/>
    </row>
    <row r="86" spans="1:41" ht="15.75" thickBot="1">
      <c r="A86" s="198" t="s">
        <v>242</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242</v>
      </c>
      <c r="P86" s="196">
        <v>9647.5759999999991</v>
      </c>
      <c r="Q86" s="196">
        <v>10174.273999999999</v>
      </c>
      <c r="R86" s="197">
        <v>10942.609</v>
      </c>
      <c r="S86" s="196">
        <v>11734.944</v>
      </c>
      <c r="T86" s="140"/>
      <c r="U86" s="147" t="s">
        <v>242</v>
      </c>
      <c r="V86" s="148">
        <v>9905.3729999999996</v>
      </c>
      <c r="W86" s="150">
        <v>11356.097</v>
      </c>
      <c r="X86" s="140"/>
      <c r="Y86" s="147" t="s">
        <v>242</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215</v>
      </c>
      <c r="M88" s="140"/>
      <c r="N88" s="173"/>
      <c r="O88" s="139">
        <v>2012</v>
      </c>
      <c r="P88" s="1557" t="s">
        <v>216</v>
      </c>
      <c r="Q88" s="1557"/>
      <c r="R88" s="1557"/>
      <c r="S88" s="1557"/>
      <c r="T88" s="140"/>
      <c r="U88" s="139">
        <v>2012</v>
      </c>
      <c r="V88" s="1557" t="s">
        <v>217</v>
      </c>
      <c r="W88" s="1557"/>
      <c r="X88" s="140"/>
      <c r="Y88" s="139">
        <v>2012</v>
      </c>
      <c r="Z88" s="140"/>
      <c r="AB88" s="142"/>
      <c r="AC88" s="142"/>
      <c r="AD88" s="160"/>
      <c r="AE88" s="160"/>
      <c r="AF88" s="160"/>
      <c r="AI88" s="160"/>
      <c r="AJ88" s="160"/>
      <c r="AK88" s="160"/>
      <c r="AL88" s="160"/>
      <c r="AM88" s="160"/>
      <c r="AN88" s="201"/>
      <c r="AO88" s="160"/>
    </row>
    <row r="89" spans="1:41" ht="15.75" thickBot="1">
      <c r="A89" s="178"/>
      <c r="B89" s="179" t="s">
        <v>219</v>
      </c>
      <c r="C89" s="179" t="s">
        <v>220</v>
      </c>
      <c r="D89" s="179" t="s">
        <v>221</v>
      </c>
      <c r="E89" s="179" t="s">
        <v>222</v>
      </c>
      <c r="F89" s="179" t="s">
        <v>223</v>
      </c>
      <c r="G89" s="179" t="s">
        <v>224</v>
      </c>
      <c r="H89" s="179" t="s">
        <v>225</v>
      </c>
      <c r="I89" s="179" t="s">
        <v>226</v>
      </c>
      <c r="J89" s="179" t="s">
        <v>227</v>
      </c>
      <c r="K89" s="179" t="s">
        <v>228</v>
      </c>
      <c r="L89" s="179" t="s">
        <v>229</v>
      </c>
      <c r="M89" s="180" t="s">
        <v>230</v>
      </c>
      <c r="N89" s="173"/>
      <c r="O89" s="143"/>
      <c r="P89" s="144" t="s">
        <v>231</v>
      </c>
      <c r="Q89" s="144" t="s">
        <v>232</v>
      </c>
      <c r="R89" s="144" t="s">
        <v>233</v>
      </c>
      <c r="S89" s="145" t="s">
        <v>234</v>
      </c>
      <c r="T89" s="140"/>
      <c r="U89" s="143"/>
      <c r="V89" s="144" t="s">
        <v>235</v>
      </c>
      <c r="W89" s="145" t="s">
        <v>236</v>
      </c>
      <c r="X89" s="140"/>
      <c r="Y89" s="143"/>
      <c r="Z89" s="181" t="s">
        <v>237</v>
      </c>
      <c r="AB89" s="142"/>
      <c r="AC89" s="142"/>
      <c r="AD89" s="209"/>
      <c r="AE89" s="209"/>
      <c r="AF89" s="209"/>
      <c r="AI89" s="209"/>
      <c r="AJ89" s="209"/>
      <c r="AK89" s="209"/>
      <c r="AL89" s="209"/>
      <c r="AM89" s="209"/>
      <c r="AN89" s="210"/>
      <c r="AO89" s="160"/>
    </row>
    <row r="90" spans="1:41" ht="15.75" thickBot="1">
      <c r="A90" s="182" t="s">
        <v>238</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238</v>
      </c>
      <c r="P90" s="153">
        <v>13051.11</v>
      </c>
      <c r="Q90" s="153">
        <v>12617.89</v>
      </c>
      <c r="R90" s="193">
        <v>12990.66</v>
      </c>
      <c r="S90" s="194">
        <v>12790.87</v>
      </c>
      <c r="T90" s="140"/>
      <c r="U90" s="147" t="s">
        <v>238</v>
      </c>
      <c r="V90" s="148">
        <v>12824.85</v>
      </c>
      <c r="W90" s="150">
        <v>12886.01</v>
      </c>
      <c r="X90" s="140"/>
      <c r="Y90" s="147" t="s">
        <v>238</v>
      </c>
      <c r="Z90" s="151">
        <v>12855.2</v>
      </c>
      <c r="AA90" s="207"/>
      <c r="AB90" s="142"/>
      <c r="AC90" s="142"/>
      <c r="AD90" s="211"/>
      <c r="AE90" s="211"/>
      <c r="AF90" s="211"/>
      <c r="AI90" s="211"/>
      <c r="AJ90" s="211"/>
      <c r="AK90" s="211"/>
      <c r="AL90" s="211"/>
      <c r="AM90" s="211"/>
      <c r="AN90" s="216"/>
      <c r="AO90" s="160"/>
    </row>
    <row r="91" spans="1:41" ht="15">
      <c r="A91" s="188" t="s">
        <v>239</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239</v>
      </c>
      <c r="P91" s="196">
        <v>14083.177</v>
      </c>
      <c r="Q91" s="197">
        <v>13290.346</v>
      </c>
      <c r="R91" s="197">
        <v>13895.43</v>
      </c>
      <c r="S91" s="196">
        <v>13790.508</v>
      </c>
      <c r="T91" s="140"/>
      <c r="U91" s="192" t="s">
        <v>239</v>
      </c>
      <c r="V91" s="220">
        <v>13675.227000000001</v>
      </c>
      <c r="W91" s="194">
        <v>13840.869000000001</v>
      </c>
      <c r="X91" s="140"/>
      <c r="Y91" s="192" t="s">
        <v>239</v>
      </c>
      <c r="Z91" s="191">
        <v>13754.084000000001</v>
      </c>
      <c r="AA91" s="207"/>
      <c r="AB91" s="142"/>
      <c r="AC91" s="142"/>
      <c r="AD91" s="160"/>
      <c r="AE91" s="201"/>
      <c r="AF91" s="201"/>
      <c r="AI91" s="201"/>
      <c r="AJ91" s="201"/>
      <c r="AK91" s="201"/>
      <c r="AL91" s="201"/>
      <c r="AM91" s="201"/>
      <c r="AN91" s="160"/>
      <c r="AO91" s="160"/>
    </row>
    <row r="92" spans="1:41" ht="15">
      <c r="A92" s="195" t="s">
        <v>240</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240</v>
      </c>
      <c r="P92" s="196">
        <v>14128.061</v>
      </c>
      <c r="Q92" s="196">
        <v>13257.698</v>
      </c>
      <c r="R92" s="197">
        <v>13855.38</v>
      </c>
      <c r="S92" s="196">
        <v>13840.532999999999</v>
      </c>
      <c r="T92" s="140"/>
      <c r="U92" s="152" t="s">
        <v>240</v>
      </c>
      <c r="V92" s="220">
        <v>13646.156999999999</v>
      </c>
      <c r="W92" s="154">
        <v>13847.771000000001</v>
      </c>
      <c r="X92" s="140"/>
      <c r="Y92" s="152" t="s">
        <v>240</v>
      </c>
      <c r="Z92" s="165">
        <v>13738.742</v>
      </c>
      <c r="AA92" s="207"/>
      <c r="AB92" s="142"/>
      <c r="AC92" s="142"/>
      <c r="AD92" s="160"/>
      <c r="AE92" s="160"/>
      <c r="AF92" s="160"/>
      <c r="AI92" s="160"/>
      <c r="AJ92" s="160"/>
      <c r="AK92" s="160"/>
      <c r="AL92" s="160"/>
      <c r="AM92" s="160"/>
      <c r="AN92" s="160"/>
      <c r="AO92" s="160"/>
    </row>
    <row r="93" spans="1:41" ht="15">
      <c r="A93" s="195" t="s">
        <v>241</v>
      </c>
      <c r="B93" s="196">
        <v>12570.06</v>
      </c>
      <c r="C93" s="196"/>
      <c r="D93" s="196">
        <v>12039.62</v>
      </c>
      <c r="E93" s="197">
        <v>10518.26</v>
      </c>
      <c r="F93" s="221"/>
      <c r="G93" s="222"/>
      <c r="H93" s="196"/>
      <c r="I93" s="196"/>
      <c r="J93" s="196"/>
      <c r="K93" s="196">
        <v>12452.91</v>
      </c>
      <c r="L93" s="196"/>
      <c r="M93" s="165"/>
      <c r="N93" s="173"/>
      <c r="O93" s="197" t="s">
        <v>241</v>
      </c>
      <c r="P93" s="196">
        <v>12207.474</v>
      </c>
      <c r="Q93" s="197">
        <v>10518.26</v>
      </c>
      <c r="R93" s="197"/>
      <c r="S93" s="196">
        <v>12452.91</v>
      </c>
      <c r="T93" s="140"/>
      <c r="U93" s="152" t="s">
        <v>241</v>
      </c>
      <c r="V93" s="220">
        <v>12162.141</v>
      </c>
      <c r="W93" s="154">
        <v>12452.91</v>
      </c>
      <c r="X93" s="140"/>
      <c r="Y93" s="152" t="s">
        <v>241</v>
      </c>
      <c r="Z93" s="165">
        <v>12181.700999999999</v>
      </c>
      <c r="AA93" s="207"/>
      <c r="AB93" s="142"/>
      <c r="AC93" s="142"/>
      <c r="AD93" s="160"/>
      <c r="AE93" s="160"/>
      <c r="AF93" s="160"/>
      <c r="AI93" s="160"/>
      <c r="AJ93" s="160"/>
      <c r="AK93" s="160"/>
      <c r="AL93" s="160"/>
      <c r="AM93" s="160"/>
      <c r="AN93" s="160"/>
      <c r="AO93" s="160"/>
    </row>
    <row r="94" spans="1:41" ht="15">
      <c r="A94" s="195" t="s">
        <v>97</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97</v>
      </c>
      <c r="P94" s="196">
        <v>11416.651</v>
      </c>
      <c r="Q94" s="197">
        <v>11477.989</v>
      </c>
      <c r="R94" s="196">
        <v>11739.33</v>
      </c>
      <c r="S94" s="196">
        <v>11364.995000000001</v>
      </c>
      <c r="T94" s="140"/>
      <c r="U94" s="152" t="s">
        <v>97</v>
      </c>
      <c r="V94" s="220">
        <v>11448.459000000001</v>
      </c>
      <c r="W94" s="154">
        <v>11541.852000000001</v>
      </c>
      <c r="X94" s="140"/>
      <c r="Y94" s="152" t="s">
        <v>97</v>
      </c>
      <c r="Z94" s="165">
        <v>11498.072</v>
      </c>
      <c r="AA94" s="207"/>
      <c r="AB94" s="142"/>
      <c r="AC94" s="142"/>
      <c r="AD94" s="160"/>
      <c r="AE94" s="160"/>
      <c r="AF94" s="160"/>
      <c r="AI94" s="160"/>
      <c r="AJ94" s="160"/>
      <c r="AK94" s="160"/>
      <c r="AL94" s="160"/>
      <c r="AM94" s="160"/>
      <c r="AN94" s="160"/>
      <c r="AO94" s="160"/>
    </row>
    <row r="95" spans="1:41" ht="15.75" thickBot="1">
      <c r="A95" s="198" t="s">
        <v>242</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242</v>
      </c>
      <c r="P95" s="196">
        <v>12433.442999999999</v>
      </c>
      <c r="Q95" s="197">
        <v>12432.771000000001</v>
      </c>
      <c r="R95" s="197">
        <v>12755.67</v>
      </c>
      <c r="S95" s="196">
        <v>12725.050999999999</v>
      </c>
      <c r="T95" s="140"/>
      <c r="U95" s="147" t="s">
        <v>242</v>
      </c>
      <c r="V95" s="213">
        <v>12433.075000000001</v>
      </c>
      <c r="W95" s="150">
        <v>12739.434999999999</v>
      </c>
      <c r="X95" s="140"/>
      <c r="Y95" s="147" t="s">
        <v>242</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215</v>
      </c>
      <c r="M97" s="140"/>
      <c r="N97" s="173"/>
      <c r="O97" s="139">
        <v>2013</v>
      </c>
      <c r="P97" s="1557" t="s">
        <v>216</v>
      </c>
      <c r="Q97" s="1557"/>
      <c r="R97" s="1557"/>
      <c r="S97" s="1557"/>
      <c r="T97" s="140"/>
      <c r="U97" s="139">
        <v>2013</v>
      </c>
      <c r="V97" s="1557" t="s">
        <v>217</v>
      </c>
      <c r="W97" s="1557"/>
      <c r="X97" s="140"/>
      <c r="Y97" s="225">
        <v>2013</v>
      </c>
      <c r="Z97" s="140"/>
      <c r="AB97" s="142"/>
      <c r="AC97" s="142"/>
      <c r="AD97" s="160"/>
      <c r="AE97" s="160"/>
      <c r="AF97" s="160"/>
      <c r="AI97" s="160"/>
      <c r="AJ97" s="160"/>
      <c r="AK97" s="160"/>
    </row>
    <row r="98" spans="1:37" ht="15.75" thickBot="1">
      <c r="A98" s="178"/>
      <c r="B98" s="179" t="s">
        <v>219</v>
      </c>
      <c r="C98" s="179" t="s">
        <v>220</v>
      </c>
      <c r="D98" s="179" t="s">
        <v>221</v>
      </c>
      <c r="E98" s="179" t="s">
        <v>222</v>
      </c>
      <c r="F98" s="179" t="s">
        <v>223</v>
      </c>
      <c r="G98" s="179" t="s">
        <v>224</v>
      </c>
      <c r="H98" s="179" t="s">
        <v>225</v>
      </c>
      <c r="I98" s="179" t="s">
        <v>226</v>
      </c>
      <c r="J98" s="179" t="s">
        <v>227</v>
      </c>
      <c r="K98" s="179" t="s">
        <v>228</v>
      </c>
      <c r="L98" s="179" t="s">
        <v>229</v>
      </c>
      <c r="M98" s="180" t="s">
        <v>230</v>
      </c>
      <c r="N98" s="173"/>
      <c r="O98" s="143"/>
      <c r="P98" s="144" t="s">
        <v>231</v>
      </c>
      <c r="Q98" s="144" t="s">
        <v>232</v>
      </c>
      <c r="R98" s="144" t="s">
        <v>233</v>
      </c>
      <c r="S98" s="145" t="s">
        <v>234</v>
      </c>
      <c r="T98" s="140"/>
      <c r="U98" s="143"/>
      <c r="V98" s="144" t="s">
        <v>235</v>
      </c>
      <c r="W98" s="145" t="s">
        <v>236</v>
      </c>
      <c r="X98" s="140"/>
      <c r="Y98" s="143"/>
      <c r="Z98" s="181" t="s">
        <v>237</v>
      </c>
      <c r="AB98" s="142"/>
      <c r="AC98" s="142"/>
      <c r="AE98" s="160"/>
      <c r="AF98" s="160"/>
      <c r="AI98" s="160"/>
      <c r="AJ98" s="160"/>
      <c r="AK98" s="160"/>
    </row>
    <row r="99" spans="1:37" ht="15.75" thickBot="1">
      <c r="A99" s="182" t="s">
        <v>238</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238</v>
      </c>
      <c r="P99" s="153">
        <v>12839.25</v>
      </c>
      <c r="Q99" s="153">
        <v>12237</v>
      </c>
      <c r="R99" s="193">
        <v>11932.69</v>
      </c>
      <c r="S99" s="194">
        <v>11817.72</v>
      </c>
      <c r="T99" s="140"/>
      <c r="U99" s="147" t="s">
        <v>238</v>
      </c>
      <c r="V99" s="148">
        <v>12519.4</v>
      </c>
      <c r="W99" s="150">
        <v>11874.81</v>
      </c>
      <c r="X99" s="140"/>
      <c r="Y99" s="147" t="s">
        <v>238</v>
      </c>
      <c r="Z99" s="151">
        <v>12191.59</v>
      </c>
      <c r="AB99" s="142"/>
      <c r="AC99" s="142"/>
      <c r="AE99" s="160"/>
      <c r="AF99" s="160"/>
      <c r="AI99" s="160"/>
      <c r="AJ99" s="160"/>
      <c r="AK99" s="160"/>
    </row>
    <row r="100" spans="1:37" ht="15">
      <c r="A100" s="188" t="s">
        <v>239</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239</v>
      </c>
      <c r="P100" s="196">
        <v>13604.328</v>
      </c>
      <c r="Q100" s="197">
        <v>12724.991</v>
      </c>
      <c r="R100" s="197">
        <v>12513.348</v>
      </c>
      <c r="S100" s="196">
        <v>12723.075000000001</v>
      </c>
      <c r="T100" s="140"/>
      <c r="U100" s="192" t="s">
        <v>239</v>
      </c>
      <c r="V100" s="220">
        <v>13141.316999999999</v>
      </c>
      <c r="W100" s="194">
        <v>12617.878000000001</v>
      </c>
      <c r="X100" s="140"/>
      <c r="Y100" s="192" t="s">
        <v>239</v>
      </c>
      <c r="Z100" s="191">
        <v>12882.257</v>
      </c>
      <c r="AB100" s="142"/>
      <c r="AC100" s="142"/>
      <c r="AE100" s="160"/>
      <c r="AF100" s="160"/>
      <c r="AI100" s="160"/>
      <c r="AJ100" s="160"/>
      <c r="AK100" s="160"/>
    </row>
    <row r="101" spans="1:37" ht="15">
      <c r="A101" s="195" t="s">
        <v>240</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240</v>
      </c>
      <c r="P101" s="196">
        <v>13549.269</v>
      </c>
      <c r="Q101" s="196">
        <v>12589.606</v>
      </c>
      <c r="R101" s="197">
        <v>12416.516</v>
      </c>
      <c r="S101" s="196">
        <v>12682.834000000001</v>
      </c>
      <c r="T101" s="140"/>
      <c r="U101" s="152" t="s">
        <v>240</v>
      </c>
      <c r="V101" s="220">
        <v>12963.39</v>
      </c>
      <c r="W101" s="154">
        <v>12543.721</v>
      </c>
      <c r="X101" s="140"/>
      <c r="Y101" s="152" t="s">
        <v>240</v>
      </c>
      <c r="Z101" s="165">
        <v>12753.98</v>
      </c>
      <c r="AB101" s="142"/>
      <c r="AC101" s="142"/>
      <c r="AE101" s="160"/>
      <c r="AF101" s="160"/>
      <c r="AI101" s="160"/>
      <c r="AJ101" s="160"/>
      <c r="AK101" s="160"/>
    </row>
    <row r="102" spans="1:37" ht="15">
      <c r="A102" s="195" t="s">
        <v>241</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241</v>
      </c>
      <c r="P102" s="196">
        <v>12197.204</v>
      </c>
      <c r="Q102" s="197">
        <v>11574.862999999999</v>
      </c>
      <c r="R102" s="197">
        <v>13468.82</v>
      </c>
      <c r="S102" s="196">
        <v>10377.209999999999</v>
      </c>
      <c r="T102" s="140"/>
      <c r="U102" s="152" t="s">
        <v>241</v>
      </c>
      <c r="V102" s="220">
        <v>12162.163</v>
      </c>
      <c r="W102" s="154">
        <v>12111.441000000001</v>
      </c>
      <c r="X102" s="140"/>
      <c r="Y102" s="152" t="s">
        <v>241</v>
      </c>
      <c r="Z102" s="165">
        <v>12142.186</v>
      </c>
      <c r="AB102" s="142"/>
      <c r="AC102" s="142"/>
      <c r="AE102" s="160"/>
      <c r="AF102" s="160"/>
      <c r="AI102" s="160"/>
      <c r="AJ102" s="160"/>
      <c r="AK102" s="160"/>
    </row>
    <row r="103" spans="1:37" ht="15">
      <c r="A103" s="195" t="s">
        <v>97</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97</v>
      </c>
      <c r="P103" s="196">
        <v>11423.664000000001</v>
      </c>
      <c r="Q103" s="197">
        <v>11141.698</v>
      </c>
      <c r="R103" s="196">
        <v>10745.8</v>
      </c>
      <c r="S103" s="196">
        <v>10056.209999999999</v>
      </c>
      <c r="T103" s="140"/>
      <c r="U103" s="152" t="s">
        <v>97</v>
      </c>
      <c r="V103" s="220">
        <v>11279.069</v>
      </c>
      <c r="W103" s="154">
        <v>10392.713</v>
      </c>
      <c r="X103" s="140"/>
      <c r="Y103" s="152" t="s">
        <v>97</v>
      </c>
      <c r="Z103" s="165">
        <v>10810.186</v>
      </c>
      <c r="AB103" s="142"/>
      <c r="AC103" s="142"/>
      <c r="AD103" s="160"/>
      <c r="AE103" s="160"/>
      <c r="AF103" s="160"/>
      <c r="AI103" s="160"/>
      <c r="AJ103" s="160"/>
      <c r="AK103" s="160"/>
    </row>
    <row r="104" spans="1:37" ht="15.75" thickBot="1">
      <c r="A104" s="198" t="s">
        <v>242</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242</v>
      </c>
      <c r="P104" s="196">
        <v>12863.279</v>
      </c>
      <c r="Q104" s="197">
        <v>12485.816999999999</v>
      </c>
      <c r="R104" s="197">
        <v>12309.191000000001</v>
      </c>
      <c r="S104" s="196">
        <v>12379.001</v>
      </c>
      <c r="T104" s="140"/>
      <c r="U104" s="147" t="s">
        <v>242</v>
      </c>
      <c r="V104" s="213">
        <v>12656.55</v>
      </c>
      <c r="W104" s="150">
        <v>12344.913</v>
      </c>
      <c r="X104" s="140"/>
      <c r="Y104" s="147" t="s">
        <v>242</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215</v>
      </c>
      <c r="M106" s="140"/>
      <c r="N106" s="173"/>
      <c r="O106" s="139">
        <v>2014</v>
      </c>
      <c r="P106" s="1557" t="s">
        <v>216</v>
      </c>
      <c r="Q106" s="1557"/>
      <c r="R106" s="1557"/>
      <c r="S106" s="1557"/>
      <c r="T106" s="140"/>
      <c r="U106" s="139">
        <v>2014</v>
      </c>
      <c r="V106" s="1557" t="s">
        <v>217</v>
      </c>
      <c r="W106" s="1557"/>
      <c r="X106" s="140"/>
      <c r="Y106" s="225">
        <v>2014</v>
      </c>
      <c r="Z106" s="140"/>
      <c r="AB106" s="142"/>
      <c r="AC106" s="142"/>
      <c r="AD106" s="160"/>
      <c r="AE106" s="160"/>
      <c r="AF106" s="160"/>
      <c r="AI106" s="160"/>
      <c r="AJ106" s="160"/>
      <c r="AK106" s="160"/>
    </row>
    <row r="107" spans="1:37" ht="15.75" thickBot="1">
      <c r="A107" s="178"/>
      <c r="B107" s="179" t="s">
        <v>219</v>
      </c>
      <c r="C107" s="179" t="s">
        <v>220</v>
      </c>
      <c r="D107" s="179" t="s">
        <v>221</v>
      </c>
      <c r="E107" s="179" t="s">
        <v>222</v>
      </c>
      <c r="F107" s="179" t="s">
        <v>223</v>
      </c>
      <c r="G107" s="179" t="s">
        <v>224</v>
      </c>
      <c r="H107" s="179" t="s">
        <v>225</v>
      </c>
      <c r="I107" s="179" t="s">
        <v>226</v>
      </c>
      <c r="J107" s="179" t="s">
        <v>227</v>
      </c>
      <c r="K107" s="179" t="s">
        <v>228</v>
      </c>
      <c r="L107" s="179" t="s">
        <v>229</v>
      </c>
      <c r="M107" s="180" t="s">
        <v>230</v>
      </c>
      <c r="N107" s="173"/>
      <c r="O107" s="143"/>
      <c r="P107" s="179" t="s">
        <v>231</v>
      </c>
      <c r="Q107" s="179" t="s">
        <v>232</v>
      </c>
      <c r="R107" s="179" t="s">
        <v>233</v>
      </c>
      <c r="S107" s="180" t="s">
        <v>234</v>
      </c>
      <c r="T107" s="140"/>
      <c r="U107" s="143"/>
      <c r="V107" s="179" t="s">
        <v>235</v>
      </c>
      <c r="W107" s="180" t="s">
        <v>236</v>
      </c>
      <c r="X107" s="140"/>
      <c r="Y107" s="143"/>
      <c r="Z107" s="181" t="s">
        <v>237</v>
      </c>
      <c r="AB107" s="142"/>
      <c r="AC107" s="142"/>
      <c r="AD107" s="160"/>
      <c r="AE107" s="160"/>
      <c r="AF107" s="160"/>
      <c r="AI107" s="160"/>
      <c r="AJ107" s="160"/>
      <c r="AK107" s="160"/>
    </row>
    <row r="108" spans="1:37" ht="15.75" thickBot="1">
      <c r="A108" s="182" t="s">
        <v>238</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238</v>
      </c>
      <c r="P108" s="232">
        <v>11920.05</v>
      </c>
      <c r="Q108" s="189">
        <v>11837.72</v>
      </c>
      <c r="R108" s="189">
        <v>11534.1</v>
      </c>
      <c r="S108" s="191">
        <v>11201.11</v>
      </c>
      <c r="T108" s="140"/>
      <c r="U108" s="158" t="s">
        <v>238</v>
      </c>
      <c r="V108" s="233">
        <v>11877.05</v>
      </c>
      <c r="W108" s="234">
        <v>11362.68</v>
      </c>
      <c r="X108" s="140"/>
      <c r="Y108" s="192" t="s">
        <v>238</v>
      </c>
      <c r="Z108" s="151">
        <v>11626.37</v>
      </c>
      <c r="AB108" s="142"/>
      <c r="AC108" s="142"/>
      <c r="AD108" s="160"/>
      <c r="AE108" s="160"/>
      <c r="AF108" s="160"/>
      <c r="AI108" s="160"/>
      <c r="AJ108" s="160"/>
      <c r="AK108" s="160"/>
    </row>
    <row r="109" spans="1:37" ht="15">
      <c r="A109" s="188" t="s">
        <v>243</v>
      </c>
      <c r="B109" s="235" t="s">
        <v>244</v>
      </c>
      <c r="C109" s="235" t="s">
        <v>244</v>
      </c>
      <c r="D109" s="235" t="s">
        <v>244</v>
      </c>
      <c r="E109" s="189">
        <v>12101.28</v>
      </c>
      <c r="F109" s="189">
        <v>11957.248</v>
      </c>
      <c r="G109" s="189">
        <v>12060.511</v>
      </c>
      <c r="H109" s="189">
        <v>12177.037</v>
      </c>
      <c r="I109" s="189">
        <v>11845.912</v>
      </c>
      <c r="J109" s="236">
        <v>12204.175999999999</v>
      </c>
      <c r="K109" s="189">
        <v>11706.241</v>
      </c>
      <c r="L109" s="189">
        <v>12257.598</v>
      </c>
      <c r="M109" s="191">
        <v>13314.346</v>
      </c>
      <c r="N109" s="173"/>
      <c r="O109" s="192" t="s">
        <v>243</v>
      </c>
      <c r="P109" s="237" t="s">
        <v>244</v>
      </c>
      <c r="Q109" s="196">
        <v>12016.449000000001</v>
      </c>
      <c r="R109" s="196">
        <v>12108.406999999999</v>
      </c>
      <c r="S109" s="165">
        <v>12191.858</v>
      </c>
      <c r="T109" s="140"/>
      <c r="U109" s="152" t="s">
        <v>243</v>
      </c>
      <c r="V109" s="238">
        <v>12016.449000000001</v>
      </c>
      <c r="W109" s="164">
        <v>12162.674000000001</v>
      </c>
      <c r="X109" s="140"/>
      <c r="Y109" s="192" t="s">
        <v>243</v>
      </c>
      <c r="Z109" s="239">
        <v>12134.194</v>
      </c>
      <c r="AA109" s="240"/>
      <c r="AB109" s="142"/>
      <c r="AC109" s="142"/>
      <c r="AD109" s="160"/>
      <c r="AE109" s="160"/>
      <c r="AF109" s="160"/>
      <c r="AI109" s="160"/>
      <c r="AJ109" s="160"/>
      <c r="AK109" s="160"/>
    </row>
    <row r="110" spans="1:37" ht="15">
      <c r="A110" s="195" t="s">
        <v>239</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239</v>
      </c>
      <c r="P110" s="241">
        <v>12697.923000000001</v>
      </c>
      <c r="Q110" s="197">
        <v>12402.263000000001</v>
      </c>
      <c r="R110" s="196">
        <v>12387.795</v>
      </c>
      <c r="S110" s="165">
        <v>12452.707</v>
      </c>
      <c r="T110" s="140"/>
      <c r="U110" s="152" t="s">
        <v>239</v>
      </c>
      <c r="V110" s="195">
        <v>12546.42</v>
      </c>
      <c r="W110" s="165">
        <v>12420.191999999999</v>
      </c>
      <c r="X110" s="140"/>
      <c r="Y110" s="152" t="s">
        <v>239</v>
      </c>
      <c r="Z110" s="242">
        <v>12489.870999999999</v>
      </c>
      <c r="AA110" s="207"/>
      <c r="AB110" s="142"/>
      <c r="AC110" s="142"/>
      <c r="AD110" s="160"/>
      <c r="AE110" s="160"/>
      <c r="AF110" s="160"/>
      <c r="AI110" s="160"/>
      <c r="AJ110" s="160"/>
      <c r="AK110" s="160"/>
    </row>
    <row r="111" spans="1:37" ht="15">
      <c r="A111" s="195" t="s">
        <v>240</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240</v>
      </c>
      <c r="P111" s="241">
        <v>12653.218999999999</v>
      </c>
      <c r="Q111" s="196">
        <v>12335.536</v>
      </c>
      <c r="R111" s="196">
        <v>12306.884</v>
      </c>
      <c r="S111" s="165">
        <v>12450.512000000001</v>
      </c>
      <c r="T111" s="140"/>
      <c r="U111" s="152" t="s">
        <v>240</v>
      </c>
      <c r="V111" s="195">
        <v>12469.76</v>
      </c>
      <c r="W111" s="165">
        <v>12374.039000000001</v>
      </c>
      <c r="X111" s="140"/>
      <c r="Y111" s="152" t="s">
        <v>240</v>
      </c>
      <c r="Z111" s="242">
        <v>12423.941000000001</v>
      </c>
      <c r="AA111" s="207"/>
      <c r="AB111" s="142"/>
      <c r="AC111" s="142"/>
      <c r="AD111" s="160"/>
      <c r="AE111" s="160"/>
      <c r="AF111" s="160"/>
      <c r="AI111" s="160"/>
      <c r="AJ111" s="160"/>
      <c r="AK111" s="160"/>
    </row>
    <row r="112" spans="1:37" ht="15">
      <c r="A112" s="195" t="s">
        <v>241</v>
      </c>
      <c r="B112" s="196"/>
      <c r="C112" s="196">
        <v>10799.307000000001</v>
      </c>
      <c r="D112" s="196">
        <v>12731.691999999999</v>
      </c>
      <c r="E112" s="196">
        <v>10859.71</v>
      </c>
      <c r="F112" s="197"/>
      <c r="G112" s="196"/>
      <c r="H112" s="196"/>
      <c r="I112" s="196">
        <v>13066.83</v>
      </c>
      <c r="J112" s="196">
        <v>13466.04</v>
      </c>
      <c r="K112" s="196"/>
      <c r="L112" s="196"/>
      <c r="M112" s="165"/>
      <c r="N112" s="173"/>
      <c r="O112" s="152" t="s">
        <v>241</v>
      </c>
      <c r="P112" s="241">
        <v>11744.342000000001</v>
      </c>
      <c r="Q112" s="197">
        <v>10859.71</v>
      </c>
      <c r="R112" s="196">
        <v>13147.343000000001</v>
      </c>
      <c r="S112" s="165"/>
      <c r="T112" s="140"/>
      <c r="U112" s="152" t="s">
        <v>241</v>
      </c>
      <c r="V112" s="195">
        <v>11552.25</v>
      </c>
      <c r="W112" s="165">
        <v>13147.343000000001</v>
      </c>
      <c r="X112" s="140"/>
      <c r="Y112" s="152" t="s">
        <v>241</v>
      </c>
      <c r="Z112" s="242">
        <v>12197.883</v>
      </c>
      <c r="AA112" s="207"/>
      <c r="AB112" s="142"/>
      <c r="AC112" s="142"/>
      <c r="AD112" s="160"/>
      <c r="AE112" s="160"/>
      <c r="AF112" s="160"/>
      <c r="AI112" s="160"/>
      <c r="AJ112" s="160"/>
      <c r="AK112" s="160"/>
    </row>
    <row r="113" spans="1:37" ht="15">
      <c r="A113" s="195" t="s">
        <v>97</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97</v>
      </c>
      <c r="P113" s="241">
        <v>10063.031999999999</v>
      </c>
      <c r="Q113" s="197">
        <v>10395.419</v>
      </c>
      <c r="R113" s="196">
        <v>9983.9290000000001</v>
      </c>
      <c r="S113" s="165">
        <v>9265.4609999999993</v>
      </c>
      <c r="T113" s="140"/>
      <c r="U113" s="152" t="s">
        <v>97</v>
      </c>
      <c r="V113" s="195">
        <v>10235.675999999999</v>
      </c>
      <c r="W113" s="165">
        <v>9596.3829999999998</v>
      </c>
      <c r="X113" s="140"/>
      <c r="Y113" s="152" t="s">
        <v>97</v>
      </c>
      <c r="Z113" s="242">
        <v>9887.7579999999998</v>
      </c>
      <c r="AA113" s="207"/>
      <c r="AB113" s="142"/>
      <c r="AC113" s="142"/>
      <c r="AD113" s="160"/>
      <c r="AE113" s="160"/>
      <c r="AF113" s="160"/>
      <c r="AI113" s="160"/>
      <c r="AJ113" s="160"/>
      <c r="AK113" s="160"/>
    </row>
    <row r="114" spans="1:37" ht="15.75" thickBot="1">
      <c r="A114" s="198" t="s">
        <v>242</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242</v>
      </c>
      <c r="P114" s="243">
        <v>12531.587</v>
      </c>
      <c r="Q114" s="199">
        <v>12434.102000000001</v>
      </c>
      <c r="R114" s="199">
        <v>12149.759</v>
      </c>
      <c r="S114" s="166">
        <v>12039.147999999999</v>
      </c>
      <c r="T114" s="140"/>
      <c r="U114" s="147" t="s">
        <v>242</v>
      </c>
      <c r="V114" s="198">
        <v>12480.138999999999</v>
      </c>
      <c r="W114" s="166">
        <v>12092.17</v>
      </c>
      <c r="X114" s="140"/>
      <c r="Y114" s="147" t="s">
        <v>242</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215</v>
      </c>
      <c r="M116" s="140"/>
      <c r="N116" s="173"/>
      <c r="O116" s="139">
        <v>2015</v>
      </c>
      <c r="P116" s="1557" t="s">
        <v>216</v>
      </c>
      <c r="Q116" s="1557"/>
      <c r="R116" s="1557"/>
      <c r="S116" s="1557"/>
      <c r="T116" s="140"/>
      <c r="U116" s="139">
        <v>2015</v>
      </c>
      <c r="V116" s="1557" t="s">
        <v>217</v>
      </c>
      <c r="W116" s="1557"/>
      <c r="X116" s="140"/>
      <c r="Y116" s="225">
        <v>2015</v>
      </c>
      <c r="Z116" s="140"/>
      <c r="AB116" s="142"/>
      <c r="AC116" s="142"/>
      <c r="AD116" s="160"/>
      <c r="AE116" s="160"/>
      <c r="AF116" s="160"/>
      <c r="AI116" s="160"/>
      <c r="AJ116" s="160"/>
      <c r="AK116" s="160"/>
    </row>
    <row r="117" spans="1:37" ht="16.5" customHeight="1" thickBot="1">
      <c r="A117" s="178"/>
      <c r="B117" s="179" t="s">
        <v>219</v>
      </c>
      <c r="C117" s="179" t="s">
        <v>220</v>
      </c>
      <c r="D117" s="179" t="s">
        <v>221</v>
      </c>
      <c r="E117" s="179" t="s">
        <v>222</v>
      </c>
      <c r="F117" s="179" t="s">
        <v>223</v>
      </c>
      <c r="G117" s="179" t="s">
        <v>224</v>
      </c>
      <c r="H117" s="179" t="s">
        <v>225</v>
      </c>
      <c r="I117" s="179" t="s">
        <v>226</v>
      </c>
      <c r="J117" s="179" t="s">
        <v>227</v>
      </c>
      <c r="K117" s="179" t="s">
        <v>228</v>
      </c>
      <c r="L117" s="179" t="s">
        <v>229</v>
      </c>
      <c r="M117" s="180" t="s">
        <v>230</v>
      </c>
      <c r="N117" s="173"/>
      <c r="O117" s="143"/>
      <c r="P117" s="179" t="s">
        <v>231</v>
      </c>
      <c r="Q117" s="179" t="s">
        <v>232</v>
      </c>
      <c r="R117" s="179" t="s">
        <v>233</v>
      </c>
      <c r="S117" s="180" t="s">
        <v>234</v>
      </c>
      <c r="T117" s="140"/>
      <c r="U117" s="143"/>
      <c r="V117" s="179" t="s">
        <v>235</v>
      </c>
      <c r="W117" s="180" t="s">
        <v>236</v>
      </c>
      <c r="X117" s="140"/>
      <c r="Y117" s="143"/>
      <c r="Z117" s="181" t="s">
        <v>237</v>
      </c>
      <c r="AB117" s="142"/>
      <c r="AC117" s="142"/>
      <c r="AD117" s="160"/>
      <c r="AE117" s="160"/>
      <c r="AF117" s="160"/>
      <c r="AI117" s="160"/>
      <c r="AJ117" s="160"/>
      <c r="AK117" s="160"/>
    </row>
    <row r="118" spans="1:37" ht="12.75" customHeight="1" thickBot="1">
      <c r="A118" s="182" t="s">
        <v>238</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238</v>
      </c>
      <c r="P118" s="232">
        <v>12143.16</v>
      </c>
      <c r="Q118" s="189">
        <v>12262.23</v>
      </c>
      <c r="R118" s="189">
        <v>11654.45</v>
      </c>
      <c r="S118" s="191">
        <v>12003.08</v>
      </c>
      <c r="T118" s="140"/>
      <c r="U118" s="158" t="s">
        <v>238</v>
      </c>
      <c r="V118" s="233">
        <v>12208.73</v>
      </c>
      <c r="W118" s="234">
        <v>11820.63</v>
      </c>
      <c r="X118" s="140"/>
      <c r="Y118" s="158" t="s">
        <v>238</v>
      </c>
      <c r="Z118" s="151">
        <v>12003.29</v>
      </c>
      <c r="AB118" s="142"/>
      <c r="AC118" s="142"/>
      <c r="AD118" s="160"/>
      <c r="AE118" s="160"/>
      <c r="AF118" s="160"/>
      <c r="AI118" s="160"/>
      <c r="AJ118" s="160"/>
      <c r="AK118" s="160"/>
    </row>
    <row r="119" spans="1:37" ht="12.75" customHeight="1">
      <c r="A119" s="188" t="s">
        <v>243</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243</v>
      </c>
      <c r="P119" s="237">
        <v>12925.656999999999</v>
      </c>
      <c r="Q119" s="196">
        <v>12602.73</v>
      </c>
      <c r="R119" s="196">
        <v>12404.32</v>
      </c>
      <c r="S119" s="165">
        <v>12704.91</v>
      </c>
      <c r="T119" s="140"/>
      <c r="U119" s="152" t="s">
        <v>243</v>
      </c>
      <c r="V119" s="238">
        <v>12770.56</v>
      </c>
      <c r="W119" s="164">
        <v>12552.2</v>
      </c>
      <c r="X119" s="140"/>
      <c r="Y119" s="152" t="s">
        <v>243</v>
      </c>
      <c r="Z119" s="239">
        <v>12641.46</v>
      </c>
      <c r="AB119" s="142"/>
      <c r="AC119" s="142"/>
      <c r="AD119" s="160"/>
      <c r="AE119" s="160"/>
      <c r="AF119" s="160"/>
      <c r="AI119" s="160"/>
      <c r="AJ119" s="160"/>
      <c r="AK119" s="160"/>
    </row>
    <row r="120" spans="1:37" ht="12.75" customHeight="1">
      <c r="A120" s="195" t="s">
        <v>239</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239</v>
      </c>
      <c r="P120" s="241">
        <v>13144.050999999999</v>
      </c>
      <c r="Q120" s="196">
        <v>12969.47</v>
      </c>
      <c r="R120" s="196">
        <v>12775.63</v>
      </c>
      <c r="S120" s="165">
        <v>13387.53</v>
      </c>
      <c r="T120" s="140"/>
      <c r="U120" s="152" t="s">
        <v>239</v>
      </c>
      <c r="V120" s="195">
        <v>13059.42</v>
      </c>
      <c r="W120" s="165">
        <v>13072.8</v>
      </c>
      <c r="X120" s="140"/>
      <c r="Y120" s="152" t="s">
        <v>239</v>
      </c>
      <c r="Z120" s="242">
        <v>13066.19</v>
      </c>
      <c r="AB120" s="142"/>
      <c r="AC120" s="142"/>
      <c r="AD120" s="216"/>
      <c r="AE120" s="160"/>
      <c r="AF120" s="160"/>
      <c r="AI120" s="160"/>
      <c r="AJ120" s="160"/>
      <c r="AK120" s="160"/>
    </row>
    <row r="121" spans="1:37" ht="12.75" customHeight="1">
      <c r="A121" s="195" t="s">
        <v>240</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240</v>
      </c>
      <c r="P121" s="241">
        <v>13083.304</v>
      </c>
      <c r="Q121" s="196">
        <v>12908.56</v>
      </c>
      <c r="R121" s="196">
        <v>12712.11</v>
      </c>
      <c r="S121" s="165">
        <v>13262.23</v>
      </c>
      <c r="T121" s="140"/>
      <c r="U121" s="152" t="s">
        <v>240</v>
      </c>
      <c r="V121" s="195">
        <v>12985.84</v>
      </c>
      <c r="W121" s="165">
        <v>12947.67</v>
      </c>
      <c r="X121" s="140"/>
      <c r="Y121" s="152" t="s">
        <v>240</v>
      </c>
      <c r="Z121" s="242">
        <v>12969.38</v>
      </c>
      <c r="AB121" s="142"/>
      <c r="AC121" s="142"/>
      <c r="AD121" s="216"/>
      <c r="AE121" s="160"/>
      <c r="AF121" s="160"/>
      <c r="AI121" s="160"/>
      <c r="AJ121" s="160"/>
      <c r="AK121" s="160"/>
    </row>
    <row r="122" spans="1:37" ht="12.75" customHeight="1">
      <c r="A122" s="195" t="s">
        <v>241</v>
      </c>
      <c r="B122" s="196">
        <v>11477</v>
      </c>
      <c r="C122" s="248"/>
      <c r="D122" s="196"/>
      <c r="E122" s="196">
        <v>11000</v>
      </c>
      <c r="F122" s="197">
        <v>12579.6</v>
      </c>
      <c r="G122" s="196">
        <v>11964.66</v>
      </c>
      <c r="H122" s="196"/>
      <c r="I122" s="196"/>
      <c r="J122" s="196">
        <v>9122.91</v>
      </c>
      <c r="K122" s="196"/>
      <c r="L122" s="196"/>
      <c r="M122" s="165">
        <v>10796.28</v>
      </c>
      <c r="N122" s="173"/>
      <c r="O122" s="152" t="s">
        <v>241</v>
      </c>
      <c r="P122" s="241">
        <v>11477</v>
      </c>
      <c r="Q122" s="196">
        <v>12019.6</v>
      </c>
      <c r="R122" s="196">
        <v>9122.91</v>
      </c>
      <c r="S122" s="165">
        <v>10796.28</v>
      </c>
      <c r="T122" s="140"/>
      <c r="U122" s="152" t="s">
        <v>241</v>
      </c>
      <c r="V122" s="195">
        <v>11684.29</v>
      </c>
      <c r="W122" s="165">
        <v>9920.9789999999994</v>
      </c>
      <c r="X122" s="140"/>
      <c r="Y122" s="152" t="s">
        <v>241</v>
      </c>
      <c r="Z122" s="242">
        <v>11462.51</v>
      </c>
      <c r="AB122" s="142"/>
      <c r="AC122" s="142"/>
      <c r="AD122" s="216"/>
      <c r="AE122" s="160"/>
      <c r="AF122" s="160"/>
      <c r="AI122" s="160"/>
      <c r="AJ122" s="160"/>
      <c r="AK122" s="160"/>
    </row>
    <row r="123" spans="1:37" ht="12.75" customHeight="1">
      <c r="A123" s="195" t="s">
        <v>97</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97</v>
      </c>
      <c r="P123" s="241">
        <v>10255.244000000001</v>
      </c>
      <c r="Q123" s="196">
        <v>10656.66</v>
      </c>
      <c r="R123" s="196">
        <v>9844.5969999999998</v>
      </c>
      <c r="S123" s="165">
        <v>9922.8670000000002</v>
      </c>
      <c r="T123" s="140"/>
      <c r="U123" s="152" t="s">
        <v>97</v>
      </c>
      <c r="V123" s="195">
        <v>10435.59</v>
      </c>
      <c r="W123" s="165">
        <v>9882.2790000000005</v>
      </c>
      <c r="X123" s="140"/>
      <c r="Y123" s="152" t="s">
        <v>97</v>
      </c>
      <c r="Z123" s="242">
        <v>10120.16</v>
      </c>
      <c r="AB123" s="142"/>
      <c r="AC123" s="142"/>
      <c r="AD123" s="216"/>
      <c r="AE123" s="160"/>
      <c r="AF123" s="160"/>
      <c r="AI123" s="160"/>
      <c r="AJ123" s="160"/>
      <c r="AK123" s="160"/>
    </row>
    <row r="124" spans="1:37" ht="13.5" customHeight="1" thickBot="1">
      <c r="A124" s="198" t="s">
        <v>242</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242</v>
      </c>
      <c r="P124" s="243">
        <v>12588.155000000001</v>
      </c>
      <c r="Q124" s="199">
        <v>12496.19</v>
      </c>
      <c r="R124" s="199">
        <v>12099.12</v>
      </c>
      <c r="S124" s="166">
        <v>12361.02</v>
      </c>
      <c r="T124" s="140"/>
      <c r="U124" s="147" t="s">
        <v>242</v>
      </c>
      <c r="V124" s="198">
        <v>12540.11</v>
      </c>
      <c r="W124" s="166">
        <v>12220.94</v>
      </c>
      <c r="X124" s="140"/>
      <c r="Y124" s="147" t="s">
        <v>242</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215</v>
      </c>
      <c r="M126" s="140"/>
      <c r="N126" s="173"/>
      <c r="O126" s="139">
        <v>2016</v>
      </c>
      <c r="P126" s="1557" t="s">
        <v>216</v>
      </c>
      <c r="Q126" s="1557"/>
      <c r="R126" s="1557"/>
      <c r="S126" s="1557"/>
      <c r="T126" s="140"/>
      <c r="U126" s="139">
        <v>2016</v>
      </c>
      <c r="V126" s="1557" t="s">
        <v>217</v>
      </c>
      <c r="W126" s="1557"/>
      <c r="X126" s="140"/>
      <c r="Y126" s="225">
        <v>2016</v>
      </c>
      <c r="Z126" s="140"/>
      <c r="AB126" s="142"/>
      <c r="AC126" s="142"/>
      <c r="AD126" s="216"/>
      <c r="AE126" s="160"/>
      <c r="AF126" s="160"/>
      <c r="AI126" s="160"/>
      <c r="AJ126" s="160"/>
      <c r="AK126" s="160"/>
    </row>
    <row r="127" spans="1:37" ht="15.75" thickBot="1">
      <c r="A127" s="178"/>
      <c r="B127" s="179" t="s">
        <v>219</v>
      </c>
      <c r="C127" s="179" t="s">
        <v>220</v>
      </c>
      <c r="D127" s="179" t="s">
        <v>221</v>
      </c>
      <c r="E127" s="179" t="s">
        <v>222</v>
      </c>
      <c r="F127" s="179" t="s">
        <v>223</v>
      </c>
      <c r="G127" s="179" t="s">
        <v>224</v>
      </c>
      <c r="H127" s="179" t="s">
        <v>225</v>
      </c>
      <c r="I127" s="179" t="s">
        <v>226</v>
      </c>
      <c r="J127" s="179" t="s">
        <v>227</v>
      </c>
      <c r="K127" s="179" t="s">
        <v>228</v>
      </c>
      <c r="L127" s="179" t="s">
        <v>229</v>
      </c>
      <c r="M127" s="180" t="s">
        <v>230</v>
      </c>
      <c r="N127" s="173"/>
      <c r="O127" s="143"/>
      <c r="P127" s="179" t="s">
        <v>231</v>
      </c>
      <c r="Q127" s="179" t="s">
        <v>232</v>
      </c>
      <c r="R127" s="179" t="s">
        <v>233</v>
      </c>
      <c r="S127" s="180" t="s">
        <v>234</v>
      </c>
      <c r="T127" s="140"/>
      <c r="U127" s="143"/>
      <c r="V127" s="179" t="s">
        <v>235</v>
      </c>
      <c r="W127" s="180" t="s">
        <v>236</v>
      </c>
      <c r="X127" s="140"/>
      <c r="Y127" s="143"/>
      <c r="Z127" s="181" t="s">
        <v>237</v>
      </c>
      <c r="AB127" s="142"/>
      <c r="AC127" s="142"/>
      <c r="AD127" s="160"/>
      <c r="AE127" s="160"/>
      <c r="AF127" s="160"/>
      <c r="AI127" s="160"/>
      <c r="AJ127" s="160"/>
      <c r="AK127" s="160"/>
    </row>
    <row r="128" spans="1:37" ht="15.75" thickBot="1">
      <c r="A128" s="250" t="s">
        <v>238</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238</v>
      </c>
      <c r="P128" s="215">
        <v>12152.78</v>
      </c>
      <c r="Q128" s="252">
        <v>12225.97</v>
      </c>
      <c r="R128" s="252">
        <v>12082.059769684131</v>
      </c>
      <c r="S128" s="234">
        <v>12366.839518176304</v>
      </c>
      <c r="T128" s="140"/>
      <c r="U128" s="158" t="s">
        <v>238</v>
      </c>
      <c r="V128" s="233">
        <v>12190.71</v>
      </c>
      <c r="W128" s="234">
        <v>12225.751205460605</v>
      </c>
      <c r="X128" s="140"/>
      <c r="Y128" s="158" t="s">
        <v>238</v>
      </c>
      <c r="Z128" s="151">
        <v>12207.946673194167</v>
      </c>
      <c r="AA128" s="160"/>
      <c r="AB128" s="142"/>
      <c r="AC128" s="142"/>
      <c r="AD128" s="160"/>
      <c r="AE128" s="160"/>
      <c r="AF128" s="160"/>
      <c r="AI128" s="160"/>
      <c r="AJ128" s="160"/>
      <c r="AK128" s="160"/>
    </row>
    <row r="129" spans="1:37" ht="15">
      <c r="A129" s="253" t="s">
        <v>243</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243</v>
      </c>
      <c r="P129" s="258">
        <v>12685.28</v>
      </c>
      <c r="Q129" s="208">
        <v>12845.67</v>
      </c>
      <c r="R129" s="208">
        <v>13428.616490709284</v>
      </c>
      <c r="S129" s="164">
        <v>13531.977640418832</v>
      </c>
      <c r="T129" s="140"/>
      <c r="U129" s="152" t="s">
        <v>243</v>
      </c>
      <c r="V129" s="238">
        <v>12782.87</v>
      </c>
      <c r="W129" s="164">
        <v>13455.603332892944</v>
      </c>
      <c r="X129" s="140"/>
      <c r="Y129" s="152" t="s">
        <v>243</v>
      </c>
      <c r="Z129" s="239">
        <v>13272.776656428781</v>
      </c>
      <c r="AA129" s="160"/>
      <c r="AB129" s="142"/>
      <c r="AC129" s="142"/>
      <c r="AD129" s="160"/>
      <c r="AE129" s="160"/>
      <c r="AF129" s="160"/>
      <c r="AI129" s="160"/>
      <c r="AJ129" s="160"/>
      <c r="AK129" s="160"/>
    </row>
    <row r="130" spans="1:37" ht="15">
      <c r="A130" s="195" t="s">
        <v>239</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239</v>
      </c>
      <c r="P130" s="241">
        <v>13237.8</v>
      </c>
      <c r="Q130" s="196">
        <v>13137.85</v>
      </c>
      <c r="R130" s="196">
        <v>13303.820441907194</v>
      </c>
      <c r="S130" s="165">
        <v>13580.867494712533</v>
      </c>
      <c r="T130" s="140"/>
      <c r="U130" s="152" t="s">
        <v>239</v>
      </c>
      <c r="V130" s="195">
        <v>13186.21</v>
      </c>
      <c r="W130" s="165">
        <v>13445.611192040464</v>
      </c>
      <c r="X130" s="140"/>
      <c r="Y130" s="152" t="s">
        <v>239</v>
      </c>
      <c r="Z130" s="242">
        <v>13307.574818969679</v>
      </c>
      <c r="AA130" s="209"/>
      <c r="AB130" s="142"/>
      <c r="AC130" s="142"/>
      <c r="AD130" s="160"/>
      <c r="AE130" s="160"/>
      <c r="AF130" s="160"/>
      <c r="AI130" s="160"/>
      <c r="AJ130" s="160"/>
      <c r="AK130" s="160"/>
    </row>
    <row r="131" spans="1:37" ht="15">
      <c r="A131" s="195" t="s">
        <v>240</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240</v>
      </c>
      <c r="P131" s="241">
        <v>13145.57</v>
      </c>
      <c r="Q131" s="196">
        <v>13131.9</v>
      </c>
      <c r="R131" s="196">
        <v>13385.95734361502</v>
      </c>
      <c r="S131" s="165">
        <v>13674.388084607981</v>
      </c>
      <c r="T131" s="140"/>
      <c r="U131" s="152" t="s">
        <v>240</v>
      </c>
      <c r="V131" s="195">
        <v>13137.29</v>
      </c>
      <c r="W131" s="165">
        <v>13542.675543275338</v>
      </c>
      <c r="X131" s="140"/>
      <c r="Y131" s="152" t="s">
        <v>240</v>
      </c>
      <c r="Z131" s="242">
        <v>13344.209551712014</v>
      </c>
      <c r="AA131" s="160"/>
      <c r="AB131" s="142"/>
      <c r="AC131" s="142"/>
      <c r="AD131" s="160"/>
      <c r="AE131" s="160"/>
      <c r="AF131" s="160"/>
      <c r="AI131" s="160"/>
      <c r="AJ131" s="160"/>
      <c r="AK131" s="160"/>
    </row>
    <row r="132" spans="1:37" ht="15">
      <c r="A132" s="195" t="s">
        <v>241</v>
      </c>
      <c r="B132" s="196"/>
      <c r="C132" s="248"/>
      <c r="D132" s="196">
        <v>12464</v>
      </c>
      <c r="E132" s="196">
        <v>11726.57</v>
      </c>
      <c r="F132" s="197"/>
      <c r="G132" s="196">
        <v>10243</v>
      </c>
      <c r="H132" s="196">
        <v>11134.15</v>
      </c>
      <c r="I132" s="196">
        <v>12171.677</v>
      </c>
      <c r="J132" s="196">
        <v>10879.68</v>
      </c>
      <c r="K132" s="196">
        <v>7850</v>
      </c>
      <c r="L132" s="196"/>
      <c r="M132" s="165"/>
      <c r="N132" s="173"/>
      <c r="O132" s="152" t="s">
        <v>241</v>
      </c>
      <c r="P132" s="241">
        <v>12464</v>
      </c>
      <c r="Q132" s="196">
        <v>11348.18</v>
      </c>
      <c r="R132" s="196">
        <v>11241.419178255373</v>
      </c>
      <c r="S132" s="165">
        <v>7850</v>
      </c>
      <c r="T132" s="140"/>
      <c r="U132" s="152" t="s">
        <v>241</v>
      </c>
      <c r="V132" s="241">
        <v>11419.4</v>
      </c>
      <c r="W132" s="165">
        <v>10860.788518518519</v>
      </c>
      <c r="X132" s="140"/>
      <c r="Y132" s="152" t="s">
        <v>241</v>
      </c>
      <c r="Z132" s="242">
        <v>10937.11086886305</v>
      </c>
      <c r="AA132" s="160"/>
      <c r="AB132" s="142"/>
      <c r="AC132" s="160"/>
      <c r="AD132" s="160"/>
      <c r="AE132" s="160"/>
      <c r="AH132" s="160"/>
      <c r="AI132" s="160"/>
      <c r="AJ132" s="160"/>
    </row>
    <row r="133" spans="1:37" ht="15">
      <c r="A133" s="195" t="s">
        <v>97</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97</v>
      </c>
      <c r="P133" s="241">
        <v>10164.120000000001</v>
      </c>
      <c r="Q133" s="196">
        <v>10308.92</v>
      </c>
      <c r="R133" s="196">
        <v>9947.5882658706196</v>
      </c>
      <c r="S133" s="165">
        <v>10111.714201959694</v>
      </c>
      <c r="T133" s="140"/>
      <c r="U133" s="152" t="s">
        <v>97</v>
      </c>
      <c r="V133" s="195">
        <v>10236.09</v>
      </c>
      <c r="W133" s="165">
        <v>10028.231741046997</v>
      </c>
      <c r="X133" s="140"/>
      <c r="Y133" s="152" t="s">
        <v>97</v>
      </c>
      <c r="Z133" s="242">
        <v>10130.56944599095</v>
      </c>
      <c r="AA133" s="160"/>
      <c r="AB133" s="142"/>
      <c r="AC133" s="160"/>
      <c r="AD133" s="160"/>
      <c r="AG133" s="160"/>
      <c r="AH133" s="160"/>
      <c r="AI133" s="160"/>
    </row>
    <row r="134" spans="1:37" ht="15.75" thickBot="1">
      <c r="A134" s="198" t="s">
        <v>242</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242</v>
      </c>
      <c r="P134" s="243">
        <v>12371.26</v>
      </c>
      <c r="Q134" s="199">
        <v>12389.76</v>
      </c>
      <c r="R134" s="199">
        <v>12373.418265654967</v>
      </c>
      <c r="S134" s="166">
        <v>12559.108406347166</v>
      </c>
      <c r="T134" s="140"/>
      <c r="U134" s="147" t="s">
        <v>242</v>
      </c>
      <c r="V134" s="198">
        <v>12380.72</v>
      </c>
      <c r="W134" s="166">
        <v>12466.373631178893</v>
      </c>
      <c r="X134" s="140"/>
      <c r="Y134" s="147" t="s">
        <v>242</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215</v>
      </c>
      <c r="M136" s="140"/>
      <c r="N136" s="173"/>
      <c r="O136" s="139">
        <v>2017</v>
      </c>
      <c r="P136" s="1557" t="s">
        <v>216</v>
      </c>
      <c r="Q136" s="1557"/>
      <c r="R136" s="1557"/>
      <c r="S136" s="1557"/>
      <c r="T136" s="140"/>
      <c r="U136" s="139">
        <v>2017</v>
      </c>
      <c r="V136" s="1557" t="s">
        <v>217</v>
      </c>
      <c r="W136" s="1557"/>
      <c r="X136" s="140"/>
      <c r="Y136" s="225">
        <v>2017</v>
      </c>
      <c r="Z136" s="140"/>
      <c r="AA136" s="160"/>
      <c r="AB136" s="142"/>
      <c r="AC136" s="160"/>
      <c r="AD136" s="160"/>
      <c r="AG136" s="160"/>
      <c r="AH136" s="160"/>
      <c r="AI136" s="160"/>
    </row>
    <row r="137" spans="1:37" ht="15.75" thickBot="1">
      <c r="A137" s="178"/>
      <c r="B137" s="179" t="s">
        <v>219</v>
      </c>
      <c r="C137" s="179" t="s">
        <v>220</v>
      </c>
      <c r="D137" s="179" t="s">
        <v>221</v>
      </c>
      <c r="E137" s="179" t="s">
        <v>222</v>
      </c>
      <c r="F137" s="179" t="s">
        <v>223</v>
      </c>
      <c r="G137" s="179" t="s">
        <v>224</v>
      </c>
      <c r="H137" s="179" t="s">
        <v>225</v>
      </c>
      <c r="I137" s="179" t="s">
        <v>226</v>
      </c>
      <c r="J137" s="179" t="s">
        <v>227</v>
      </c>
      <c r="K137" s="179" t="s">
        <v>228</v>
      </c>
      <c r="L137" s="179" t="s">
        <v>229</v>
      </c>
      <c r="M137" s="180" t="s">
        <v>230</v>
      </c>
      <c r="N137" s="173"/>
      <c r="O137" s="143"/>
      <c r="P137" s="179" t="s">
        <v>231</v>
      </c>
      <c r="Q137" s="179" t="s">
        <v>232</v>
      </c>
      <c r="R137" s="179" t="s">
        <v>233</v>
      </c>
      <c r="S137" s="180" t="s">
        <v>234</v>
      </c>
      <c r="T137" s="140"/>
      <c r="U137" s="143"/>
      <c r="V137" s="179" t="s">
        <v>235</v>
      </c>
      <c r="W137" s="180" t="s">
        <v>236</v>
      </c>
      <c r="X137" s="140"/>
      <c r="Y137" s="143"/>
      <c r="Z137" s="181" t="s">
        <v>237</v>
      </c>
      <c r="AA137" s="160"/>
      <c r="AB137" s="142"/>
      <c r="AC137" s="160"/>
      <c r="AD137" s="160"/>
      <c r="AG137" s="160"/>
      <c r="AH137" s="160"/>
      <c r="AI137" s="160"/>
    </row>
    <row r="138" spans="1:37" ht="13.5" thickBot="1">
      <c r="A138" s="250" t="s">
        <v>238</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238</v>
      </c>
      <c r="P138" s="215">
        <v>12718.796365669239</v>
      </c>
      <c r="Q138" s="185">
        <v>12646.578483793441</v>
      </c>
      <c r="R138" s="185">
        <v>12777.268682127358</v>
      </c>
      <c r="S138" s="185">
        <v>13407.303040860694</v>
      </c>
      <c r="T138" s="140"/>
      <c r="U138" s="158" t="s">
        <v>238</v>
      </c>
      <c r="V138" s="185">
        <v>12682.785318126484</v>
      </c>
      <c r="W138" s="185">
        <v>13087.097030796682</v>
      </c>
      <c r="X138" s="140"/>
      <c r="Y138" s="158" t="s">
        <v>238</v>
      </c>
      <c r="Z138" s="185">
        <v>12883.037993972786</v>
      </c>
      <c r="AA138" s="209"/>
      <c r="AC138" s="106"/>
      <c r="AD138" s="106"/>
    </row>
    <row r="139" spans="1:37" ht="13.5">
      <c r="A139" s="253" t="s">
        <v>243</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243</v>
      </c>
      <c r="P139" s="258">
        <v>12822.743393423903</v>
      </c>
      <c r="Q139" s="208">
        <v>12483.2722737722</v>
      </c>
      <c r="R139" s="208">
        <v>13101.790843794055</v>
      </c>
      <c r="S139" s="164">
        <v>13654.934987951818</v>
      </c>
      <c r="T139" s="140"/>
      <c r="U139" s="152" t="s">
        <v>243</v>
      </c>
      <c r="V139" s="238">
        <v>12694.4564476386</v>
      </c>
      <c r="W139" s="164">
        <v>13339.243151482651</v>
      </c>
      <c r="X139" s="140"/>
      <c r="Y139" s="152" t="s">
        <v>243</v>
      </c>
      <c r="Z139" s="239">
        <v>13128.627909400457</v>
      </c>
      <c r="AA139" s="269"/>
      <c r="AC139" s="106"/>
      <c r="AD139" s="106"/>
    </row>
    <row r="140" spans="1:37">
      <c r="A140" s="195" t="s">
        <v>239</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239</v>
      </c>
      <c r="P140" s="241">
        <v>13614.902012968638</v>
      </c>
      <c r="Q140" s="196">
        <v>13336.906054025294</v>
      </c>
      <c r="R140" s="196">
        <v>13655.182457196601</v>
      </c>
      <c r="S140" s="165">
        <v>14417.587930170597</v>
      </c>
      <c r="T140" s="140"/>
      <c r="U140" s="152" t="s">
        <v>239</v>
      </c>
      <c r="V140" s="195">
        <v>13478.621281095424</v>
      </c>
      <c r="W140" s="165">
        <v>14036.005608185502</v>
      </c>
      <c r="X140" s="140"/>
      <c r="Y140" s="152" t="s">
        <v>239</v>
      </c>
      <c r="Z140" s="242">
        <v>13752.414156674904</v>
      </c>
      <c r="AA140" s="160"/>
      <c r="AC140"/>
      <c r="AD140" s="106"/>
    </row>
    <row r="141" spans="1:37">
      <c r="A141" s="195" t="s">
        <v>240</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240</v>
      </c>
      <c r="P141" s="241">
        <v>13554.711796658656</v>
      </c>
      <c r="Q141" s="196">
        <v>13216.315719793231</v>
      </c>
      <c r="R141" s="196">
        <v>13507.948106278058</v>
      </c>
      <c r="S141" s="165">
        <v>14253.544478738901</v>
      </c>
      <c r="T141" s="140"/>
      <c r="U141" s="152" t="s">
        <v>240</v>
      </c>
      <c r="V141" s="195">
        <v>13376.38577862732</v>
      </c>
      <c r="W141" s="165">
        <v>13835.644931031207</v>
      </c>
      <c r="X141" s="140"/>
      <c r="Y141" s="152" t="s">
        <v>240</v>
      </c>
      <c r="Z141" s="242">
        <v>13580.19772767119</v>
      </c>
      <c r="AA141" s="160"/>
      <c r="AC141"/>
      <c r="AD141" s="106"/>
    </row>
    <row r="142" spans="1:37">
      <c r="A142" s="195" t="s">
        <v>241</v>
      </c>
      <c r="B142" s="196">
        <v>14796</v>
      </c>
      <c r="C142" s="653"/>
      <c r="D142" s="196">
        <v>12575.895061728392</v>
      </c>
      <c r="E142" s="196"/>
      <c r="F142" s="196">
        <v>13222.000000000002</v>
      </c>
      <c r="G142" s="196">
        <v>14074.756097560978</v>
      </c>
      <c r="H142" s="196"/>
      <c r="I142" s="196"/>
      <c r="J142" s="196"/>
      <c r="K142" s="196">
        <v>12369.75</v>
      </c>
      <c r="L142" s="196"/>
      <c r="M142" s="165"/>
      <c r="N142" s="173"/>
      <c r="O142" s="152" t="s">
        <v>241</v>
      </c>
      <c r="P142" s="241">
        <v>12893.052910052907</v>
      </c>
      <c r="Q142" s="196">
        <v>13820.681506849316</v>
      </c>
      <c r="R142" s="196"/>
      <c r="S142" s="165">
        <v>12369.75</v>
      </c>
      <c r="T142" s="140"/>
      <c r="U142" s="152" t="s">
        <v>241</v>
      </c>
      <c r="V142" s="241">
        <v>13456.187110187107</v>
      </c>
      <c r="W142" s="165">
        <v>12369.75</v>
      </c>
      <c r="X142" s="140"/>
      <c r="Y142" s="152" t="s">
        <v>241</v>
      </c>
      <c r="Z142" s="242">
        <v>13195.304897314374</v>
      </c>
      <c r="AA142" s="160"/>
      <c r="AC142"/>
      <c r="AD142" s="106"/>
    </row>
    <row r="143" spans="1:37" ht="15">
      <c r="A143" s="195" t="s">
        <v>97</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97</v>
      </c>
      <c r="P143" s="241">
        <v>10707.374965519417</v>
      </c>
      <c r="Q143" s="196">
        <v>11056.194955955716</v>
      </c>
      <c r="R143" s="196">
        <v>11121.266345630731</v>
      </c>
      <c r="S143" s="165">
        <v>11739.287340371855</v>
      </c>
      <c r="T143" s="140"/>
      <c r="U143" s="152" t="s">
        <v>97</v>
      </c>
      <c r="V143" s="195">
        <v>10880.171356109458</v>
      </c>
      <c r="W143" s="165">
        <v>11434.755968723699</v>
      </c>
      <c r="X143" s="140"/>
      <c r="Y143" s="152" t="s">
        <v>97</v>
      </c>
      <c r="Z143" s="242">
        <v>11174.456521616577</v>
      </c>
      <c r="AA143" s="160"/>
      <c r="AB143" s="142"/>
      <c r="AC143"/>
      <c r="AD143" s="106"/>
    </row>
    <row r="144" spans="1:37" ht="15.75" thickBot="1">
      <c r="A144" s="198" t="s">
        <v>242</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242</v>
      </c>
      <c r="P144" s="243">
        <v>12870.757534828081</v>
      </c>
      <c r="Q144" s="199">
        <v>12842.732401034815</v>
      </c>
      <c r="R144" s="199">
        <v>12915.653754092227</v>
      </c>
      <c r="S144" s="166">
        <v>13387.43110929996</v>
      </c>
      <c r="T144" s="140"/>
      <c r="U144" s="147" t="s">
        <v>242</v>
      </c>
      <c r="V144" s="198">
        <v>12856.615762096459</v>
      </c>
      <c r="W144" s="166">
        <v>13140.932318799365</v>
      </c>
      <c r="X144" s="140"/>
      <c r="Y144" s="147" t="s">
        <v>242</v>
      </c>
      <c r="Z144" s="244">
        <v>12993.564459736635</v>
      </c>
      <c r="AA144" s="160"/>
      <c r="AB144" s="142"/>
      <c r="AC144"/>
      <c r="AD144" s="106"/>
    </row>
    <row r="145" spans="1:34" ht="15">
      <c r="AA145" s="160"/>
      <c r="AB145" s="142"/>
      <c r="AC145"/>
      <c r="AD145" s="944"/>
    </row>
    <row r="146" spans="1:34" ht="16.5" thickBot="1">
      <c r="A146" s="139">
        <v>2018</v>
      </c>
      <c r="B146" s="140"/>
      <c r="C146" s="140"/>
      <c r="D146" s="140"/>
      <c r="E146" s="140"/>
      <c r="F146" s="140"/>
      <c r="G146" s="140"/>
      <c r="H146" s="140"/>
      <c r="I146" s="140"/>
      <c r="J146" s="140"/>
      <c r="K146" s="140"/>
      <c r="L146" s="141" t="s">
        <v>215</v>
      </c>
      <c r="M146" s="140"/>
      <c r="N146" s="173"/>
      <c r="O146" s="139">
        <v>2018</v>
      </c>
      <c r="P146" s="1557" t="s">
        <v>216</v>
      </c>
      <c r="Q146" s="1557"/>
      <c r="R146" s="1557"/>
      <c r="S146" s="1557"/>
      <c r="T146" s="140"/>
      <c r="U146" s="139">
        <v>2018</v>
      </c>
      <c r="V146" s="1557" t="s">
        <v>217</v>
      </c>
      <c r="W146" s="1557"/>
      <c r="X146" s="140"/>
      <c r="Y146" s="225">
        <v>2018</v>
      </c>
      <c r="Z146" s="140"/>
      <c r="AA146" s="160"/>
      <c r="AB146" s="106"/>
      <c r="AC146"/>
      <c r="AD146" s="944"/>
      <c r="AE146" s="106"/>
    </row>
    <row r="147" spans="1:34" ht="14.25" thickBot="1">
      <c r="A147" s="178"/>
      <c r="B147" s="179" t="s">
        <v>219</v>
      </c>
      <c r="C147" s="179" t="s">
        <v>220</v>
      </c>
      <c r="D147" s="179" t="s">
        <v>221</v>
      </c>
      <c r="E147" s="179" t="s">
        <v>222</v>
      </c>
      <c r="F147" s="179" t="s">
        <v>223</v>
      </c>
      <c r="G147" s="179" t="s">
        <v>224</v>
      </c>
      <c r="H147" s="179" t="s">
        <v>225</v>
      </c>
      <c r="I147" s="179" t="s">
        <v>226</v>
      </c>
      <c r="J147" s="179" t="s">
        <v>227</v>
      </c>
      <c r="K147" s="179" t="s">
        <v>228</v>
      </c>
      <c r="L147" s="179" t="s">
        <v>229</v>
      </c>
      <c r="M147" s="180" t="s">
        <v>230</v>
      </c>
      <c r="N147" s="173"/>
      <c r="O147" s="143"/>
      <c r="P147" s="179" t="s">
        <v>231</v>
      </c>
      <c r="Q147" s="179" t="s">
        <v>232</v>
      </c>
      <c r="R147" s="179" t="s">
        <v>233</v>
      </c>
      <c r="S147" s="180" t="s">
        <v>234</v>
      </c>
      <c r="T147" s="140"/>
      <c r="U147" s="143"/>
      <c r="V147" s="179" t="s">
        <v>235</v>
      </c>
      <c r="W147" s="180" t="s">
        <v>236</v>
      </c>
      <c r="X147" s="140"/>
      <c r="Y147" s="143"/>
      <c r="Z147" s="181" t="s">
        <v>237</v>
      </c>
      <c r="AA147" s="160"/>
      <c r="AB147" s="106"/>
      <c r="AC147"/>
      <c r="AD147" s="106"/>
      <c r="AE147" s="106"/>
    </row>
    <row r="148" spans="1:34" ht="13.5" thickBot="1">
      <c r="A148" s="250" t="s">
        <v>238</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238</v>
      </c>
      <c r="P148" s="215">
        <v>13494.82543256972</v>
      </c>
      <c r="Q148" s="185">
        <v>13515.181916035323</v>
      </c>
      <c r="R148" s="185">
        <v>13242.381779647045</v>
      </c>
      <c r="S148" s="215">
        <v>13168.628653930869</v>
      </c>
      <c r="T148" s="140"/>
      <c r="U148" s="158" t="s">
        <v>238</v>
      </c>
      <c r="V148" s="215">
        <v>13505.006881893625</v>
      </c>
      <c r="W148" s="215">
        <v>13206.686872453876</v>
      </c>
      <c r="X148" s="140"/>
      <c r="Y148" s="158" t="s">
        <v>238</v>
      </c>
      <c r="Z148" s="215">
        <v>13362.90645387967</v>
      </c>
      <c r="AA148" s="160"/>
      <c r="AB148" s="106"/>
      <c r="AC148"/>
      <c r="AD148" s="106"/>
      <c r="AE148" s="106"/>
    </row>
    <row r="149" spans="1:34">
      <c r="A149" s="253" t="s">
        <v>243</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243</v>
      </c>
      <c r="P149" s="258">
        <v>13480.244994758916</v>
      </c>
      <c r="Q149" s="208">
        <v>13646.011715575618</v>
      </c>
      <c r="R149" s="208">
        <v>13387.682697752958</v>
      </c>
      <c r="S149" s="164">
        <v>13645.791400613958</v>
      </c>
      <c r="T149" s="140"/>
      <c r="U149" s="152" t="s">
        <v>243</v>
      </c>
      <c r="V149" s="238">
        <v>13556.472345003305</v>
      </c>
      <c r="W149" s="164">
        <v>13517.726768060838</v>
      </c>
      <c r="X149" s="140"/>
      <c r="Y149" s="152" t="s">
        <v>243</v>
      </c>
      <c r="Z149" s="239">
        <v>13533.449632381094</v>
      </c>
      <c r="AA149" s="160"/>
      <c r="AB149" s="106"/>
      <c r="AC149"/>
      <c r="AD149" s="106"/>
      <c r="AE149" s="106"/>
      <c r="AF149" s="106"/>
      <c r="AG149" s="106"/>
      <c r="AH149" s="106"/>
    </row>
    <row r="150" spans="1:34">
      <c r="A150" s="195" t="s">
        <v>239</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239</v>
      </c>
      <c r="P150" s="241">
        <v>14283.471633622017</v>
      </c>
      <c r="Q150" s="196">
        <v>14184.245280813526</v>
      </c>
      <c r="R150" s="196">
        <v>14162.296339843502</v>
      </c>
      <c r="S150" s="165">
        <v>14181.713643996154</v>
      </c>
      <c r="T150" s="140"/>
      <c r="U150" s="152" t="s">
        <v>239</v>
      </c>
      <c r="V150" s="195">
        <v>14235.11583391866</v>
      </c>
      <c r="W150" s="165">
        <v>14171.551629923279</v>
      </c>
      <c r="X150" s="140"/>
      <c r="Y150" s="152" t="s">
        <v>239</v>
      </c>
      <c r="Z150" s="242">
        <v>14206.427548159932</v>
      </c>
      <c r="AA150" s="160"/>
      <c r="AB150" s="106"/>
      <c r="AC150"/>
      <c r="AD150" s="106"/>
      <c r="AE150" s="106"/>
      <c r="AF150" s="106"/>
      <c r="AG150" s="106"/>
      <c r="AH150" s="106"/>
    </row>
    <row r="151" spans="1:34">
      <c r="A151" s="195" t="s">
        <v>240</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240</v>
      </c>
      <c r="P151" s="241">
        <v>14147.877504669799</v>
      </c>
      <c r="Q151" s="196">
        <v>14094.307272960828</v>
      </c>
      <c r="R151" s="196">
        <v>14072.65117395687</v>
      </c>
      <c r="S151" s="165">
        <v>14021.440438133233</v>
      </c>
      <c r="T151" s="140"/>
      <c r="U151" s="152" t="s">
        <v>240</v>
      </c>
      <c r="V151" s="195">
        <v>14119.018042711721</v>
      </c>
      <c r="W151" s="165">
        <v>14047.270979881589</v>
      </c>
      <c r="X151" s="140"/>
      <c r="Y151" s="152" t="s">
        <v>240</v>
      </c>
      <c r="Z151" s="242">
        <v>14086.589137149313</v>
      </c>
      <c r="AA151" s="160"/>
      <c r="AB151" s="106"/>
      <c r="AC151"/>
      <c r="AD151" s="106"/>
      <c r="AE151" s="106"/>
      <c r="AF151" s="106"/>
      <c r="AG151" s="106"/>
      <c r="AH151" s="106"/>
    </row>
    <row r="152" spans="1:34">
      <c r="A152" s="195" t="s">
        <v>241</v>
      </c>
      <c r="B152" s="196"/>
      <c r="C152" s="653">
        <v>11669.37</v>
      </c>
      <c r="D152" s="196"/>
      <c r="E152" s="196">
        <v>13911.63</v>
      </c>
      <c r="F152" s="196"/>
      <c r="G152" s="196"/>
      <c r="H152" s="196">
        <v>10275.299999999999</v>
      </c>
      <c r="I152" s="196">
        <v>10407.782857142856</v>
      </c>
      <c r="J152" s="196"/>
      <c r="K152" s="196"/>
      <c r="L152" s="196">
        <v>11869</v>
      </c>
      <c r="M152" s="165"/>
      <c r="N152" s="173"/>
      <c r="O152" s="152" t="s">
        <v>241</v>
      </c>
      <c r="P152" s="241">
        <v>11669.37</v>
      </c>
      <c r="Q152" s="196">
        <v>13911.63</v>
      </c>
      <c r="R152" s="196">
        <v>10365.881302325581</v>
      </c>
      <c r="S152" s="165">
        <v>11869</v>
      </c>
      <c r="T152" s="140"/>
      <c r="U152" s="152" t="s">
        <v>241</v>
      </c>
      <c r="V152" s="241">
        <v>12250.266373056995</v>
      </c>
      <c r="W152" s="165">
        <v>11657.500968586388</v>
      </c>
      <c r="X152" s="140"/>
      <c r="Y152" s="152" t="s">
        <v>241</v>
      </c>
      <c r="Z152" s="242">
        <v>11692.71294859957</v>
      </c>
      <c r="AA152" s="160"/>
      <c r="AB152" s="106"/>
      <c r="AC152"/>
      <c r="AD152" s="106"/>
      <c r="AE152" s="106"/>
      <c r="AF152" s="106"/>
      <c r="AG152" s="106"/>
      <c r="AH152" s="106"/>
    </row>
    <row r="153" spans="1:34">
      <c r="A153" s="195" t="s">
        <v>97</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97</v>
      </c>
      <c r="P153" s="241">
        <v>11854.183388340227</v>
      </c>
      <c r="Q153" s="196">
        <v>12001.99412981471</v>
      </c>
      <c r="R153" s="196">
        <v>11555.336527988868</v>
      </c>
      <c r="S153" s="165">
        <v>11325.458183837878</v>
      </c>
      <c r="T153" s="140"/>
      <c r="U153" s="152" t="s">
        <v>97</v>
      </c>
      <c r="V153" s="195">
        <v>11925.723918073871</v>
      </c>
      <c r="W153" s="165">
        <v>11441.589212356062</v>
      </c>
      <c r="X153" s="140"/>
      <c r="Y153" s="152" t="s">
        <v>97</v>
      </c>
      <c r="Z153" s="242">
        <v>11675.147054895662</v>
      </c>
      <c r="AA153" s="160"/>
      <c r="AB153" s="106"/>
      <c r="AC153"/>
      <c r="AD153" s="106"/>
      <c r="AE153" s="106"/>
      <c r="AF153" s="106"/>
      <c r="AG153" s="106"/>
      <c r="AH153" s="106"/>
    </row>
    <row r="154" spans="1:34" ht="13.5" thickBot="1">
      <c r="A154" s="198" t="s">
        <v>242</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242</v>
      </c>
      <c r="P154" s="243">
        <v>13502.493781732628</v>
      </c>
      <c r="Q154" s="199">
        <v>13568.182223844509</v>
      </c>
      <c r="R154" s="199">
        <v>13420.917935467203</v>
      </c>
      <c r="S154" s="166">
        <v>13547.741200622433</v>
      </c>
      <c r="T154" s="140"/>
      <c r="U154" s="147" t="s">
        <v>242</v>
      </c>
      <c r="V154" s="198">
        <v>13537.266183576934</v>
      </c>
      <c r="W154" s="166">
        <v>13481.254286659221</v>
      </c>
      <c r="X154" s="140"/>
      <c r="Y154" s="147" t="s">
        <v>242</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215</v>
      </c>
      <c r="M156" s="140"/>
      <c r="N156" s="173"/>
      <c r="O156" s="139">
        <v>2019</v>
      </c>
      <c r="P156" s="1557" t="s">
        <v>216</v>
      </c>
      <c r="Q156" s="1557"/>
      <c r="R156" s="1557"/>
      <c r="S156" s="1557"/>
      <c r="T156" s="140"/>
      <c r="U156" s="139">
        <v>2019</v>
      </c>
      <c r="V156" s="1557" t="s">
        <v>217</v>
      </c>
      <c r="W156" s="1557"/>
      <c r="X156" s="140"/>
      <c r="Y156" s="225">
        <v>2019</v>
      </c>
      <c r="Z156" s="140"/>
      <c r="AA156" s="106"/>
      <c r="AB156" s="106"/>
      <c r="AC156"/>
      <c r="AD156" s="106"/>
      <c r="AE156" s="106"/>
      <c r="AF156" s="106"/>
      <c r="AG156" s="106"/>
      <c r="AH156" s="106"/>
    </row>
    <row r="157" spans="1:34" ht="14.25" thickBot="1">
      <c r="A157" s="178"/>
      <c r="B157" s="179" t="s">
        <v>219</v>
      </c>
      <c r="C157" s="179" t="s">
        <v>220</v>
      </c>
      <c r="D157" s="179" t="s">
        <v>221</v>
      </c>
      <c r="E157" s="179" t="s">
        <v>222</v>
      </c>
      <c r="F157" s="179" t="s">
        <v>223</v>
      </c>
      <c r="G157" s="179" t="s">
        <v>224</v>
      </c>
      <c r="H157" s="179" t="s">
        <v>225</v>
      </c>
      <c r="I157" s="179" t="s">
        <v>226</v>
      </c>
      <c r="J157" s="179" t="s">
        <v>227</v>
      </c>
      <c r="K157" s="179" t="s">
        <v>228</v>
      </c>
      <c r="L157" s="179" t="s">
        <v>229</v>
      </c>
      <c r="M157" s="180" t="s">
        <v>230</v>
      </c>
      <c r="N157" s="173"/>
      <c r="O157" s="143"/>
      <c r="P157" s="179" t="s">
        <v>231</v>
      </c>
      <c r="Q157" s="179" t="s">
        <v>232</v>
      </c>
      <c r="R157" s="179" t="s">
        <v>233</v>
      </c>
      <c r="S157" s="180" t="s">
        <v>234</v>
      </c>
      <c r="T157" s="140"/>
      <c r="U157" s="143"/>
      <c r="V157" s="179" t="s">
        <v>235</v>
      </c>
      <c r="W157" s="180" t="s">
        <v>236</v>
      </c>
      <c r="X157" s="140"/>
      <c r="Y157" s="143"/>
      <c r="Z157" s="181" t="s">
        <v>237</v>
      </c>
      <c r="AA157" s="106"/>
      <c r="AB157" s="106"/>
      <c r="AC157"/>
      <c r="AD157" s="106"/>
      <c r="AE157" s="106"/>
      <c r="AF157" s="106"/>
      <c r="AG157" s="106"/>
      <c r="AH157" s="106"/>
    </row>
    <row r="158" spans="1:34" ht="13.5" thickBot="1">
      <c r="A158" s="250" t="s">
        <v>238</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238</v>
      </c>
      <c r="P158" s="215">
        <v>12598.899991992648</v>
      </c>
      <c r="Q158" s="185">
        <v>12261.047976022926</v>
      </c>
      <c r="R158" s="185">
        <v>11576.419047036832</v>
      </c>
      <c r="S158" s="186">
        <v>12029.522478885163</v>
      </c>
      <c r="T158" s="140"/>
      <c r="U158" s="158" t="s">
        <v>238</v>
      </c>
      <c r="V158" s="215">
        <v>12550.782190848724</v>
      </c>
      <c r="W158" s="186">
        <v>11830.444839180567</v>
      </c>
      <c r="X158" s="140"/>
      <c r="Y158" s="158" t="s">
        <v>238</v>
      </c>
      <c r="Z158" s="1087">
        <v>12171.089276441808</v>
      </c>
      <c r="AA158" s="106"/>
      <c r="AB158" s="106"/>
      <c r="AC158"/>
      <c r="AD158" s="106"/>
      <c r="AE158" s="106"/>
      <c r="AF158" s="106"/>
      <c r="AG158" s="106"/>
      <c r="AH158" s="106"/>
    </row>
    <row r="159" spans="1:34">
      <c r="A159" s="253" t="s">
        <v>243</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243</v>
      </c>
      <c r="P159" s="258">
        <v>12584.9079795629</v>
      </c>
      <c r="Q159" s="208">
        <v>12238.655673608149</v>
      </c>
      <c r="R159" s="208">
        <v>11559.118447346602</v>
      </c>
      <c r="S159" s="164">
        <v>12115.200299922812</v>
      </c>
      <c r="T159" s="140"/>
      <c r="U159" s="152" t="s">
        <v>243</v>
      </c>
      <c r="V159" s="238">
        <v>12500.450973599327</v>
      </c>
      <c r="W159" s="164">
        <v>11911.125300152242</v>
      </c>
      <c r="X159" s="140"/>
      <c r="Y159" s="152" t="s">
        <v>243</v>
      </c>
      <c r="Z159" s="239">
        <v>12139.562253413582</v>
      </c>
      <c r="AA159" s="106"/>
      <c r="AB159" s="106"/>
      <c r="AC159"/>
      <c r="AD159" s="106"/>
      <c r="AE159" s="106"/>
      <c r="AF159" s="106"/>
      <c r="AG159" s="106"/>
      <c r="AH159" s="106"/>
    </row>
    <row r="160" spans="1:34">
      <c r="A160" s="195" t="s">
        <v>239</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239</v>
      </c>
      <c r="P160" s="241">
        <v>13365.473623968906</v>
      </c>
      <c r="Q160" s="196">
        <v>12634.788533296382</v>
      </c>
      <c r="R160" s="196">
        <v>12003.240343302372</v>
      </c>
      <c r="S160" s="165">
        <v>12674.947473913029</v>
      </c>
      <c r="T160" s="140"/>
      <c r="U160" s="152" t="s">
        <v>239</v>
      </c>
      <c r="V160" s="195">
        <v>13139.509553109532</v>
      </c>
      <c r="W160" s="165">
        <v>12326.726573586902</v>
      </c>
      <c r="X160" s="140"/>
      <c r="Y160" s="152" t="s">
        <v>239</v>
      </c>
      <c r="Z160" s="242">
        <v>12736.926723981092</v>
      </c>
      <c r="AA160" s="106"/>
      <c r="AB160" s="106"/>
      <c r="AC160"/>
      <c r="AD160" s="106"/>
      <c r="AE160" s="106"/>
      <c r="AF160" s="106"/>
      <c r="AG160" s="106"/>
      <c r="AH160" s="106"/>
    </row>
    <row r="161" spans="1:34">
      <c r="A161" s="195" t="s">
        <v>240</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240</v>
      </c>
      <c r="P161" s="241">
        <v>13188.197147760482</v>
      </c>
      <c r="Q161" s="196">
        <v>12335.540878643409</v>
      </c>
      <c r="R161" s="196">
        <v>11693.340922488851</v>
      </c>
      <c r="S161" s="165">
        <v>12607.299368863194</v>
      </c>
      <c r="T161" s="140"/>
      <c r="U161" s="152" t="s">
        <v>240</v>
      </c>
      <c r="V161" s="195">
        <v>12848.949299748068</v>
      </c>
      <c r="W161" s="165">
        <v>12071.325694703102</v>
      </c>
      <c r="X161" s="140"/>
      <c r="Y161" s="152" t="s">
        <v>240</v>
      </c>
      <c r="Z161" s="242">
        <v>12496.86604352695</v>
      </c>
      <c r="AA161" s="106"/>
      <c r="AB161" s="106"/>
      <c r="AC161"/>
      <c r="AD161" s="106"/>
      <c r="AE161" s="106"/>
      <c r="AF161" s="106"/>
      <c r="AG161" s="106"/>
      <c r="AH161" s="106"/>
    </row>
    <row r="162" spans="1:34">
      <c r="A162" s="195" t="s">
        <v>241</v>
      </c>
      <c r="B162" s="196"/>
      <c r="C162" s="653"/>
      <c r="D162" s="196"/>
      <c r="E162" s="196"/>
      <c r="F162" s="196"/>
      <c r="G162" s="196">
        <v>11847.259206798866</v>
      </c>
      <c r="H162" s="196">
        <v>10212.64</v>
      </c>
      <c r="I162" s="196">
        <v>11431</v>
      </c>
      <c r="J162" s="196"/>
      <c r="K162" s="196"/>
      <c r="L162" s="196"/>
      <c r="M162" s="165"/>
      <c r="N162" s="173"/>
      <c r="O162" s="152" t="s">
        <v>241</v>
      </c>
      <c r="P162" s="241">
        <v>13064.125629609642</v>
      </c>
      <c r="Q162" s="196">
        <v>12075.168972332016</v>
      </c>
      <c r="R162" s="196">
        <v>11249.852949640286</v>
      </c>
      <c r="S162" s="165"/>
      <c r="T162" s="140"/>
      <c r="U162" s="152" t="s">
        <v>241</v>
      </c>
      <c r="V162" s="241">
        <v>12653.835934182589</v>
      </c>
      <c r="W162" s="165">
        <v>11523.728805194805</v>
      </c>
      <c r="X162" s="140"/>
      <c r="Y162" s="152" t="s">
        <v>241</v>
      </c>
      <c r="Z162" s="242">
        <v>12223.033208241355</v>
      </c>
      <c r="AA162" s="106"/>
      <c r="AB162" s="106"/>
      <c r="AC162"/>
      <c r="AD162" s="106"/>
      <c r="AE162" s="106"/>
      <c r="AF162" s="106"/>
      <c r="AG162" s="106"/>
      <c r="AH162" s="106"/>
    </row>
    <row r="163" spans="1:34">
      <c r="A163" s="195" t="s">
        <v>97</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97</v>
      </c>
      <c r="P163" s="241">
        <v>10675.031172748293</v>
      </c>
      <c r="Q163" s="196">
        <v>10801.296964065661</v>
      </c>
      <c r="R163" s="196">
        <v>10053.896409200683</v>
      </c>
      <c r="S163" s="165">
        <v>10255.094126886201</v>
      </c>
      <c r="T163" s="140"/>
      <c r="U163" s="152" t="s">
        <v>97</v>
      </c>
      <c r="V163" s="195">
        <v>10845.317601245089</v>
      </c>
      <c r="W163" s="165">
        <v>10225.392940483716</v>
      </c>
      <c r="X163" s="140"/>
      <c r="Y163" s="152" t="s">
        <v>97</v>
      </c>
      <c r="Z163" s="242">
        <v>10479.725608941915</v>
      </c>
      <c r="AA163" s="106"/>
      <c r="AB163" s="106"/>
      <c r="AC163"/>
      <c r="AD163" s="106"/>
      <c r="AE163" s="106"/>
      <c r="AF163" s="106"/>
      <c r="AG163" s="106"/>
      <c r="AH163" s="106"/>
    </row>
    <row r="164" spans="1:34" ht="13.5" thickBot="1">
      <c r="A164" s="198" t="s">
        <v>242</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242</v>
      </c>
      <c r="P164" s="243">
        <v>13149.837234423143</v>
      </c>
      <c r="Q164" s="199">
        <v>13195.575193757533</v>
      </c>
      <c r="R164" s="199">
        <v>12653.605284927531</v>
      </c>
      <c r="S164" s="166">
        <v>13049.570101812467</v>
      </c>
      <c r="T164" s="140"/>
      <c r="U164" s="147" t="s">
        <v>242</v>
      </c>
      <c r="V164" s="198">
        <v>13296.575163892434</v>
      </c>
      <c r="W164" s="166">
        <v>12878.850407201366</v>
      </c>
      <c r="X164" s="140"/>
      <c r="Y164" s="147" t="s">
        <v>242</v>
      </c>
      <c r="Z164" s="244">
        <v>13072.210144053273</v>
      </c>
      <c r="AA164" s="106"/>
      <c r="AB164"/>
      <c r="AC164"/>
      <c r="AD164" s="106"/>
      <c r="AE164" s="106"/>
      <c r="AF164" s="106"/>
      <c r="AG164" s="106"/>
      <c r="AH164" s="106"/>
    </row>
    <row r="165" spans="1:34">
      <c r="AA165" s="106"/>
      <c r="AB165"/>
      <c r="AC165"/>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215</v>
      </c>
      <c r="M166" s="140"/>
      <c r="N166" s="173"/>
      <c r="O166" s="139">
        <v>2020</v>
      </c>
      <c r="P166" s="1557" t="s">
        <v>216</v>
      </c>
      <c r="Q166" s="1557"/>
      <c r="R166" s="1557"/>
      <c r="S166" s="1557"/>
      <c r="T166" s="140"/>
      <c r="U166" s="139">
        <v>2020</v>
      </c>
      <c r="V166" s="1557" t="s">
        <v>217</v>
      </c>
      <c r="W166" s="1557"/>
      <c r="X166" s="140"/>
      <c r="Y166" s="225">
        <v>2020</v>
      </c>
      <c r="Z166" s="140"/>
      <c r="AA166" s="106"/>
      <c r="AB166"/>
      <c r="AC166"/>
      <c r="AD166" s="106"/>
      <c r="AE166" s="106"/>
      <c r="AF166" s="106"/>
      <c r="AG166" s="106"/>
      <c r="AH166" s="106"/>
    </row>
    <row r="167" spans="1:34" ht="14.25" thickBot="1">
      <c r="A167" s="178"/>
      <c r="B167" s="179" t="s">
        <v>219</v>
      </c>
      <c r="C167" s="179" t="s">
        <v>220</v>
      </c>
      <c r="D167" s="179" t="s">
        <v>221</v>
      </c>
      <c r="E167" s="179" t="s">
        <v>222</v>
      </c>
      <c r="F167" s="179" t="s">
        <v>223</v>
      </c>
      <c r="G167" s="179" t="s">
        <v>224</v>
      </c>
      <c r="H167" s="179" t="s">
        <v>225</v>
      </c>
      <c r="I167" s="179" t="s">
        <v>226</v>
      </c>
      <c r="J167" s="179" t="s">
        <v>227</v>
      </c>
      <c r="K167" s="179" t="s">
        <v>228</v>
      </c>
      <c r="L167" s="179" t="s">
        <v>229</v>
      </c>
      <c r="M167" s="180" t="s">
        <v>230</v>
      </c>
      <c r="N167" s="173"/>
      <c r="O167" s="143"/>
      <c r="P167" s="179" t="s">
        <v>231</v>
      </c>
      <c r="Q167" s="179" t="s">
        <v>232</v>
      </c>
      <c r="R167" s="179" t="s">
        <v>233</v>
      </c>
      <c r="S167" s="180" t="s">
        <v>234</v>
      </c>
      <c r="T167" s="140"/>
      <c r="U167" s="143"/>
      <c r="V167" s="179" t="s">
        <v>235</v>
      </c>
      <c r="W167" s="180" t="s">
        <v>236</v>
      </c>
      <c r="X167" s="140"/>
      <c r="Y167" s="143"/>
      <c r="Z167" s="181" t="s">
        <v>237</v>
      </c>
      <c r="AA167" s="106"/>
      <c r="AB167"/>
      <c r="AC167"/>
      <c r="AD167" s="106"/>
      <c r="AE167" s="106"/>
      <c r="AF167" s="106"/>
      <c r="AG167" s="106"/>
      <c r="AH167" s="106"/>
    </row>
    <row r="168" spans="1:34" ht="13.5" thickBot="1">
      <c r="A168" s="250" t="s">
        <v>238</v>
      </c>
      <c r="B168" s="1148">
        <v>12293.668</v>
      </c>
      <c r="C168" s="1148">
        <v>12396.350180400879</v>
      </c>
      <c r="D168" s="185">
        <v>12086.149992818097</v>
      </c>
      <c r="E168" s="185">
        <v>11603.106305993873</v>
      </c>
      <c r="F168" s="185">
        <v>11482.267355568953</v>
      </c>
      <c r="G168" s="185">
        <v>11953</v>
      </c>
      <c r="H168" s="185">
        <v>11835.808663529599</v>
      </c>
      <c r="I168" s="185">
        <v>12357.44353681061</v>
      </c>
      <c r="J168" s="205">
        <v>12414.228648418182</v>
      </c>
      <c r="K168" s="185">
        <v>12328.00888657319</v>
      </c>
      <c r="L168" s="185"/>
      <c r="M168" s="186"/>
      <c r="N168" s="173"/>
      <c r="O168" s="158" t="s">
        <v>238</v>
      </c>
      <c r="P168" s="215">
        <v>12264.243973304463</v>
      </c>
      <c r="Q168" s="185">
        <v>11765.417869178715</v>
      </c>
      <c r="R168" s="185">
        <v>12193.611318325507</v>
      </c>
      <c r="S168" s="186"/>
      <c r="T168" s="140"/>
      <c r="U168" s="158" t="s">
        <v>238</v>
      </c>
      <c r="V168" s="215">
        <v>12028.089251978899</v>
      </c>
      <c r="W168" s="186"/>
      <c r="X168" s="140"/>
      <c r="Y168" s="158" t="s">
        <v>238</v>
      </c>
      <c r="Z168" s="1087"/>
      <c r="AA168" s="106"/>
      <c r="AB168"/>
      <c r="AC168"/>
      <c r="AD168" s="106"/>
      <c r="AE168" s="106"/>
      <c r="AF168" s="106"/>
      <c r="AG168" s="106"/>
      <c r="AH168" s="106"/>
    </row>
    <row r="169" spans="1:34">
      <c r="A169" s="188" t="s">
        <v>243</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v>12557.838567799301</v>
      </c>
      <c r="K169" s="189">
        <v>12510.25230430529</v>
      </c>
      <c r="L169" s="189"/>
      <c r="M169" s="191"/>
      <c r="N169" s="173"/>
      <c r="O169" s="152" t="s">
        <v>243</v>
      </c>
      <c r="P169" s="258">
        <v>12230.426937043945</v>
      </c>
      <c r="Q169" s="208">
        <v>11414.214538334702</v>
      </c>
      <c r="R169" s="208">
        <v>12488.169155707263</v>
      </c>
      <c r="S169" s="164"/>
      <c r="T169" s="140"/>
      <c r="U169" s="152" t="s">
        <v>243</v>
      </c>
      <c r="V169" s="238">
        <v>11861.858993020014</v>
      </c>
      <c r="W169" s="164"/>
      <c r="X169" s="140"/>
      <c r="Y169" s="152" t="s">
        <v>243</v>
      </c>
      <c r="Z169" s="239"/>
      <c r="AA169" s="106"/>
      <c r="AB169"/>
      <c r="AC169"/>
      <c r="AD169"/>
      <c r="AE169"/>
      <c r="AF169"/>
      <c r="AG169" s="106"/>
      <c r="AH169" s="106"/>
    </row>
    <row r="170" spans="1:34">
      <c r="A170" s="195" t="s">
        <v>239</v>
      </c>
      <c r="B170" s="1149">
        <v>12953.451999999999</v>
      </c>
      <c r="C170" s="1149">
        <v>12955.442846668257</v>
      </c>
      <c r="D170" s="196">
        <v>12559.678894534463</v>
      </c>
      <c r="E170" s="196">
        <v>12200.715185932797</v>
      </c>
      <c r="F170" s="196">
        <v>12043.432584369706</v>
      </c>
      <c r="G170" s="196">
        <v>12461</v>
      </c>
      <c r="H170" s="196">
        <v>12377.61476700648</v>
      </c>
      <c r="I170" s="196">
        <v>13184.53468439781</v>
      </c>
      <c r="J170" s="196">
        <v>13209.827982744415</v>
      </c>
      <c r="K170" s="196">
        <v>13257.606161299784</v>
      </c>
      <c r="L170" s="196"/>
      <c r="M170" s="165"/>
      <c r="N170" s="173"/>
      <c r="O170" s="152" t="s">
        <v>239</v>
      </c>
      <c r="P170" s="241">
        <v>12830.305160673539</v>
      </c>
      <c r="Q170" s="196">
        <v>12325.165785997591</v>
      </c>
      <c r="R170" s="196">
        <v>12921.681089467465</v>
      </c>
      <c r="S170" s="165"/>
      <c r="T170" s="140"/>
      <c r="U170" s="152" t="s">
        <v>239</v>
      </c>
      <c r="V170" s="195">
        <v>12596.348507854193</v>
      </c>
      <c r="W170" s="165"/>
      <c r="X170" s="140"/>
      <c r="Y170" s="152" t="s">
        <v>239</v>
      </c>
      <c r="Z170" s="242"/>
      <c r="AA170" s="106"/>
      <c r="AB170"/>
      <c r="AC170"/>
      <c r="AD170"/>
      <c r="AE170"/>
      <c r="AF170"/>
      <c r="AG170" s="106"/>
      <c r="AH170" s="106"/>
    </row>
    <row r="171" spans="1:34">
      <c r="A171" s="195" t="s">
        <v>240</v>
      </c>
      <c r="B171" s="1149">
        <v>12820.403</v>
      </c>
      <c r="C171" s="1149">
        <v>12812.960174322563</v>
      </c>
      <c r="D171" s="196">
        <v>12404.011122590871</v>
      </c>
      <c r="E171" s="196">
        <v>12093.68836494103</v>
      </c>
      <c r="F171" s="196">
        <v>11923.112759720469</v>
      </c>
      <c r="G171" s="196">
        <v>12340</v>
      </c>
      <c r="H171" s="196">
        <v>12218.579332235504</v>
      </c>
      <c r="I171" s="196">
        <v>13155.442783450688</v>
      </c>
      <c r="J171" s="196">
        <v>13187.221007065826</v>
      </c>
      <c r="K171" s="196">
        <v>13185.675775486045</v>
      </c>
      <c r="L171" s="196"/>
      <c r="M171" s="165"/>
      <c r="N171" s="173"/>
      <c r="O171" s="152" t="s">
        <v>240</v>
      </c>
      <c r="P171" s="241">
        <v>12691.577868834069</v>
      </c>
      <c r="Q171" s="196">
        <v>12204.612768571405</v>
      </c>
      <c r="R171" s="196">
        <v>12857.749527193831</v>
      </c>
      <c r="S171" s="165"/>
      <c r="T171" s="140"/>
      <c r="U171" s="152" t="s">
        <v>240</v>
      </c>
      <c r="V171" s="195">
        <v>12449.770093026624</v>
      </c>
      <c r="W171" s="165"/>
      <c r="X171" s="140"/>
      <c r="Y171" s="152" t="s">
        <v>240</v>
      </c>
      <c r="Z171" s="242"/>
      <c r="AA171" s="106"/>
      <c r="AB171"/>
      <c r="AC171"/>
      <c r="AD171"/>
      <c r="AE171"/>
      <c r="AF171"/>
      <c r="AG171" s="106"/>
      <c r="AH171" s="106"/>
    </row>
    <row r="172" spans="1:34">
      <c r="A172" s="195" t="s">
        <v>241</v>
      </c>
      <c r="B172" s="1149"/>
      <c r="C172" s="1150"/>
      <c r="D172" s="196"/>
      <c r="E172" s="196"/>
      <c r="F172" s="196">
        <v>12115.686274509804</v>
      </c>
      <c r="G172" s="196">
        <v>13265</v>
      </c>
      <c r="H172" s="196">
        <v>14324.08</v>
      </c>
      <c r="I172" s="196"/>
      <c r="J172" s="196"/>
      <c r="K172" s="196">
        <v>10808.56</v>
      </c>
      <c r="L172" s="196"/>
      <c r="M172" s="165"/>
      <c r="N172" s="173"/>
      <c r="O172" s="152" t="s">
        <v>241</v>
      </c>
      <c r="P172" s="241"/>
      <c r="Q172" s="196">
        <v>12742.919393939394</v>
      </c>
      <c r="R172" s="196">
        <v>14324.08</v>
      </c>
      <c r="S172" s="165"/>
      <c r="T172" s="140"/>
      <c r="U172" s="152" t="s">
        <v>241</v>
      </c>
      <c r="V172" s="241">
        <v>12136</v>
      </c>
      <c r="W172" s="165"/>
      <c r="X172" s="140"/>
      <c r="Y172" s="152" t="s">
        <v>241</v>
      </c>
      <c r="Z172" s="242"/>
      <c r="AA172" s="106"/>
      <c r="AB172"/>
      <c r="AC172"/>
      <c r="AD172"/>
      <c r="AE172"/>
      <c r="AF172"/>
      <c r="AG172" s="106"/>
      <c r="AH172" s="106"/>
    </row>
    <row r="173" spans="1:34">
      <c r="A173" s="195" t="s">
        <v>97</v>
      </c>
      <c r="B173" s="1149">
        <v>10382.365</v>
      </c>
      <c r="C173" s="1149">
        <v>10554.510985315916</v>
      </c>
      <c r="D173" s="196">
        <v>10508.256746814872</v>
      </c>
      <c r="E173" s="196">
        <v>9974.3926900629413</v>
      </c>
      <c r="F173" s="196">
        <v>9676.7357563537662</v>
      </c>
      <c r="G173" s="196">
        <v>10168</v>
      </c>
      <c r="H173" s="196">
        <v>10231.011342407664</v>
      </c>
      <c r="I173" s="196">
        <v>10322.937716844957</v>
      </c>
      <c r="J173" s="196">
        <v>10515.692045277079</v>
      </c>
      <c r="K173" s="196">
        <v>10500.779806665369</v>
      </c>
      <c r="L173" s="196"/>
      <c r="M173" s="165"/>
      <c r="N173" s="173"/>
      <c r="O173" s="152" t="s">
        <v>97</v>
      </c>
      <c r="P173" s="241">
        <v>10475.959939025151</v>
      </c>
      <c r="Q173" s="196">
        <v>10005.315097811705</v>
      </c>
      <c r="R173" s="196">
        <v>10350.50755334295</v>
      </c>
      <c r="S173" s="165"/>
      <c r="T173" s="140"/>
      <c r="U173" s="152" t="s">
        <v>97</v>
      </c>
      <c r="V173" s="195">
        <v>10255.984573217051</v>
      </c>
      <c r="W173" s="165"/>
      <c r="X173" s="140"/>
      <c r="Y173" s="152" t="s">
        <v>97</v>
      </c>
      <c r="Z173" s="242"/>
      <c r="AA173" s="106"/>
      <c r="AB173"/>
      <c r="AC173"/>
      <c r="AD173"/>
      <c r="AE173"/>
      <c r="AF173"/>
      <c r="AG173" s="106"/>
      <c r="AH173" s="106"/>
    </row>
    <row r="174" spans="1:34" ht="13.5" thickBot="1">
      <c r="A174" s="198" t="s">
        <v>242</v>
      </c>
      <c r="B174" s="1151">
        <v>13188.183000000001</v>
      </c>
      <c r="C174" s="1151">
        <v>13234.41829236263</v>
      </c>
      <c r="D174" s="199">
        <v>12868.44290816252</v>
      </c>
      <c r="E174" s="199">
        <v>12394.03887979182</v>
      </c>
      <c r="F174" s="199">
        <v>12244.396919750789</v>
      </c>
      <c r="G174" s="199">
        <v>12579</v>
      </c>
      <c r="H174" s="199">
        <v>12568.820974865377</v>
      </c>
      <c r="I174" s="196">
        <v>12894.875569157652</v>
      </c>
      <c r="J174" s="196">
        <v>13049.577112784067</v>
      </c>
      <c r="K174" s="199">
        <v>13089.158608739113</v>
      </c>
      <c r="L174" s="199"/>
      <c r="M174" s="166"/>
      <c r="N174" s="173"/>
      <c r="O174" s="147" t="s">
        <v>242</v>
      </c>
      <c r="P174" s="243">
        <v>13107.808759409772</v>
      </c>
      <c r="Q174" s="199">
        <v>12496.585924531048</v>
      </c>
      <c r="R174" s="199">
        <v>12822.310426188662</v>
      </c>
      <c r="S174" s="166"/>
      <c r="T174" s="140"/>
      <c r="U174" s="147" t="s">
        <v>242</v>
      </c>
      <c r="V174" s="198">
        <v>12807.396698681192</v>
      </c>
      <c r="W174" s="166"/>
      <c r="X174" s="140"/>
      <c r="Y174" s="147" t="s">
        <v>242</v>
      </c>
      <c r="Z174" s="244"/>
      <c r="AA174" s="106"/>
      <c r="AB174"/>
      <c r="AC174"/>
      <c r="AD174"/>
      <c r="AE174"/>
      <c r="AF174"/>
      <c r="AG174" s="106"/>
      <c r="AH174" s="106"/>
    </row>
    <row r="175" spans="1:34">
      <c r="AA175" s="106"/>
      <c r="AB175"/>
      <c r="AC175"/>
      <c r="AD175"/>
      <c r="AE175"/>
      <c r="AF175"/>
      <c r="AG175" s="106"/>
      <c r="AH175" s="106"/>
    </row>
    <row r="176" spans="1:34">
      <c r="AA176" s="106"/>
      <c r="AB176"/>
      <c r="AC176"/>
      <c r="AD176"/>
      <c r="AE176"/>
      <c r="AF176"/>
      <c r="AG176" s="106"/>
      <c r="AH176" s="106"/>
    </row>
    <row r="177" spans="1:34" ht="22.5">
      <c r="A177" s="259" t="s">
        <v>245</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246</v>
      </c>
      <c r="S178" s="261"/>
      <c r="T178" s="261"/>
      <c r="U178" s="261"/>
      <c r="V178" s="261"/>
      <c r="W178" s="265" t="s">
        <v>246</v>
      </c>
      <c r="X178" s="261"/>
      <c r="Y178" s="261"/>
      <c r="Z178" s="265" t="s">
        <v>246</v>
      </c>
      <c r="AA178" s="289"/>
      <c r="AB178" s="142"/>
      <c r="AC178" s="142"/>
    </row>
    <row r="179" spans="1:34" ht="16.5" thickBot="1">
      <c r="A179" s="266">
        <v>2003</v>
      </c>
      <c r="B179" s="260"/>
      <c r="C179" s="260"/>
      <c r="D179" s="260"/>
      <c r="E179" s="260"/>
      <c r="F179" s="260"/>
      <c r="G179" s="260"/>
      <c r="H179" s="260"/>
      <c r="I179" s="260"/>
      <c r="J179" s="260"/>
      <c r="K179" s="260"/>
      <c r="L179" s="260"/>
      <c r="M179" s="265" t="s">
        <v>246</v>
      </c>
      <c r="N179" s="267"/>
      <c r="O179" s="266">
        <v>2003</v>
      </c>
      <c r="P179" s="268" t="s">
        <v>216</v>
      </c>
      <c r="Q179" s="268"/>
      <c r="R179" s="268"/>
      <c r="S179" s="268"/>
      <c r="T179" s="260"/>
      <c r="U179" s="266">
        <v>2003</v>
      </c>
      <c r="V179" s="268" t="s">
        <v>217</v>
      </c>
      <c r="W179" s="268"/>
      <c r="X179" s="260"/>
      <c r="Y179" s="266">
        <v>2003</v>
      </c>
      <c r="Z179" s="260"/>
      <c r="AB179" s="142"/>
      <c r="AC179" s="142"/>
    </row>
    <row r="180" spans="1:34" ht="21" customHeight="1" thickBot="1">
      <c r="A180" s="270"/>
      <c r="B180" s="271" t="s">
        <v>219</v>
      </c>
      <c r="C180" s="271" t="s">
        <v>220</v>
      </c>
      <c r="D180" s="271" t="s">
        <v>221</v>
      </c>
      <c r="E180" s="271" t="s">
        <v>222</v>
      </c>
      <c r="F180" s="271" t="s">
        <v>223</v>
      </c>
      <c r="G180" s="271" t="s">
        <v>224</v>
      </c>
      <c r="H180" s="271" t="s">
        <v>225</v>
      </c>
      <c r="I180" s="271" t="s">
        <v>226</v>
      </c>
      <c r="J180" s="271" t="s">
        <v>227</v>
      </c>
      <c r="K180" s="271" t="s">
        <v>228</v>
      </c>
      <c r="L180" s="271" t="s">
        <v>229</v>
      </c>
      <c r="M180" s="272" t="s">
        <v>230</v>
      </c>
      <c r="N180" s="267"/>
      <c r="O180" s="273"/>
      <c r="P180" s="274" t="s">
        <v>231</v>
      </c>
      <c r="Q180" s="274" t="s">
        <v>232</v>
      </c>
      <c r="R180" s="274" t="s">
        <v>233</v>
      </c>
      <c r="S180" s="275" t="s">
        <v>234</v>
      </c>
      <c r="T180" s="260"/>
      <c r="U180" s="273"/>
      <c r="V180" s="274" t="s">
        <v>235</v>
      </c>
      <c r="W180" s="275" t="s">
        <v>236</v>
      </c>
      <c r="X180" s="260"/>
      <c r="Y180" s="273"/>
      <c r="Z180" s="276" t="s">
        <v>237</v>
      </c>
      <c r="AB180" s="142"/>
      <c r="AC180" s="142"/>
    </row>
    <row r="181" spans="1:34" ht="15.75" thickBot="1">
      <c r="A181" s="277" t="s">
        <v>238</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238</v>
      </c>
      <c r="P181" s="278">
        <f t="shared" ref="P181:S186" si="1">(P9/1000)/1.02</f>
        <v>5.2057843137254896</v>
      </c>
      <c r="Q181" s="278">
        <f t="shared" si="1"/>
        <v>5.1842156862745092</v>
      </c>
      <c r="R181" s="278">
        <f t="shared" si="1"/>
        <v>4.901372549019607</v>
      </c>
      <c r="S181" s="279">
        <f t="shared" si="1"/>
        <v>5.0941176470588232</v>
      </c>
      <c r="T181" s="260"/>
      <c r="U181" s="280" t="s">
        <v>238</v>
      </c>
      <c r="V181" s="281">
        <f t="shared" ref="V181:W186" si="2">(V9/1000)/1.02</f>
        <v>5.1947058823529417</v>
      </c>
      <c r="W181" s="282">
        <f t="shared" si="2"/>
        <v>5.0043137254901957</v>
      </c>
      <c r="X181" s="260"/>
      <c r="Y181" s="283" t="s">
        <v>238</v>
      </c>
      <c r="Z181" s="282">
        <f t="shared" ref="Z181:Z186" si="3">(Z9/1000)/1.02</f>
        <v>5.1024049019607842</v>
      </c>
      <c r="AB181" s="142"/>
      <c r="AC181" s="142"/>
    </row>
    <row r="182" spans="1:34" ht="15">
      <c r="A182" s="280" t="s">
        <v>239</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239</v>
      </c>
      <c r="P182" s="281">
        <f t="shared" si="1"/>
        <v>6.2614725490196079</v>
      </c>
      <c r="Q182" s="281">
        <f t="shared" si="1"/>
        <v>6.2512862745098037</v>
      </c>
      <c r="R182" s="281">
        <f t="shared" si="1"/>
        <v>6.1147803921568631</v>
      </c>
      <c r="S182" s="282">
        <f t="shared" si="1"/>
        <v>5.9859147058823527</v>
      </c>
      <c r="T182" s="260"/>
      <c r="U182" s="286" t="s">
        <v>239</v>
      </c>
      <c r="V182" s="281">
        <f t="shared" si="2"/>
        <v>6.2560843137254896</v>
      </c>
      <c r="W182" s="282">
        <f t="shared" si="2"/>
        <v>6.0444715686274506</v>
      </c>
      <c r="X182" s="260"/>
      <c r="Y182" s="280" t="s">
        <v>239</v>
      </c>
      <c r="Z182" s="282">
        <f t="shared" si="3"/>
        <v>6.1599686274509802</v>
      </c>
      <c r="AB182" s="142"/>
      <c r="AC182" s="142"/>
    </row>
    <row r="183" spans="1:34" ht="15">
      <c r="A183" s="280" t="s">
        <v>240</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240</v>
      </c>
      <c r="P183" s="263">
        <f t="shared" si="1"/>
        <v>6.0088245098039224</v>
      </c>
      <c r="Q183" s="263">
        <f t="shared" si="1"/>
        <v>5.841396078431373</v>
      </c>
      <c r="R183" s="263">
        <f t="shared" si="1"/>
        <v>6.1423715686274507</v>
      </c>
      <c r="S183" s="284">
        <f t="shared" si="1"/>
        <v>5.8701911764705885</v>
      </c>
      <c r="T183" s="260"/>
      <c r="U183" s="280" t="s">
        <v>240</v>
      </c>
      <c r="V183" s="263">
        <f t="shared" si="2"/>
        <v>5.9563686274509804</v>
      </c>
      <c r="W183" s="284">
        <f t="shared" si="2"/>
        <v>6.0233715686274509</v>
      </c>
      <c r="X183" s="260"/>
      <c r="Y183" s="280" t="s">
        <v>240</v>
      </c>
      <c r="Z183" s="284">
        <f t="shared" si="3"/>
        <v>5.9992490196078432</v>
      </c>
      <c r="AB183" s="142"/>
      <c r="AC183" s="142"/>
    </row>
    <row r="184" spans="1:34" ht="16.5" customHeight="1">
      <c r="A184" s="280" t="s">
        <v>241</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241</v>
      </c>
      <c r="P184" s="263">
        <f t="shared" si="1"/>
        <v>6.1293333333333333</v>
      </c>
      <c r="Q184" s="263">
        <f t="shared" si="1"/>
        <v>6.0437607843137258</v>
      </c>
      <c r="R184" s="263">
        <f t="shared" si="1"/>
        <v>5.9258852941176468</v>
      </c>
      <c r="S184" s="284">
        <f t="shared" si="1"/>
        <v>5.7046431372549016</v>
      </c>
      <c r="T184" s="260"/>
      <c r="U184" s="280" t="s">
        <v>241</v>
      </c>
      <c r="V184" s="263">
        <f t="shared" si="2"/>
        <v>6.1015352941176468</v>
      </c>
      <c r="W184" s="284">
        <f t="shared" si="2"/>
        <v>5.7209637254901962</v>
      </c>
      <c r="X184" s="260"/>
      <c r="Y184" s="280" t="s">
        <v>241</v>
      </c>
      <c r="Z184" s="284">
        <f t="shared" si="3"/>
        <v>5.8755999999999995</v>
      </c>
      <c r="AB184" s="142"/>
      <c r="AC184" s="142"/>
    </row>
    <row r="185" spans="1:34" ht="15">
      <c r="A185" s="280" t="s">
        <v>97</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97</v>
      </c>
      <c r="P185" s="263">
        <f t="shared" si="1"/>
        <v>3.4087843137254903</v>
      </c>
      <c r="Q185" s="263">
        <f t="shared" si="1"/>
        <v>3.2848000000000002</v>
      </c>
      <c r="R185" s="263">
        <f t="shared" si="1"/>
        <v>3.4832549019607839</v>
      </c>
      <c r="S185" s="284">
        <f t="shared" si="1"/>
        <v>3.9130147058823526</v>
      </c>
      <c r="T185" s="260"/>
      <c r="U185" s="280" t="s">
        <v>97</v>
      </c>
      <c r="V185" s="263">
        <f t="shared" si="2"/>
        <v>3.3463784313725489</v>
      </c>
      <c r="W185" s="284">
        <f t="shared" si="2"/>
        <v>3.6992470588235293</v>
      </c>
      <c r="X185" s="260"/>
      <c r="Y185" s="280" t="s">
        <v>97</v>
      </c>
      <c r="Z185" s="284">
        <f t="shared" si="3"/>
        <v>3.5326215686274507</v>
      </c>
      <c r="AA185" s="290"/>
      <c r="AB185" s="142"/>
      <c r="AC185" s="142"/>
    </row>
    <row r="186" spans="1:34" ht="13.5" thickBot="1">
      <c r="A186" s="283" t="s">
        <v>242</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242</v>
      </c>
      <c r="P186" s="287">
        <f t="shared" si="1"/>
        <v>5.9423254901960787</v>
      </c>
      <c r="Q186" s="287">
        <f t="shared" si="1"/>
        <v>5.8736549019607844</v>
      </c>
      <c r="R186" s="287">
        <f t="shared" si="1"/>
        <v>5.654633333333333</v>
      </c>
      <c r="S186" s="288">
        <f t="shared" si="1"/>
        <v>5.5455862745098035</v>
      </c>
      <c r="T186" s="260"/>
      <c r="U186" s="283" t="s">
        <v>242</v>
      </c>
      <c r="V186" s="287">
        <f t="shared" si="2"/>
        <v>5.9071588235294117</v>
      </c>
      <c r="W186" s="288">
        <f t="shared" si="2"/>
        <v>5.5928627450980395</v>
      </c>
      <c r="X186" s="260"/>
      <c r="Y186" s="283" t="s">
        <v>242</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246</v>
      </c>
      <c r="N188" s="267"/>
      <c r="O188" s="266">
        <v>2004</v>
      </c>
      <c r="P188" s="268" t="s">
        <v>216</v>
      </c>
      <c r="Q188" s="268"/>
      <c r="R188" s="268"/>
      <c r="S188" s="268"/>
      <c r="T188" s="260"/>
      <c r="U188" s="266">
        <v>2004</v>
      </c>
      <c r="V188" s="268" t="s">
        <v>217</v>
      </c>
      <c r="W188" s="268"/>
      <c r="X188" s="260"/>
      <c r="Y188" s="266">
        <v>2004</v>
      </c>
      <c r="Z188" s="260"/>
      <c r="AA188" s="290"/>
      <c r="AB188" s="292"/>
      <c r="AD188" s="293"/>
    </row>
    <row r="189" spans="1:34" ht="15.75" thickBot="1">
      <c r="A189" s="273"/>
      <c r="B189" s="274" t="s">
        <v>219</v>
      </c>
      <c r="C189" s="274" t="s">
        <v>220</v>
      </c>
      <c r="D189" s="274" t="s">
        <v>221</v>
      </c>
      <c r="E189" s="274" t="s">
        <v>222</v>
      </c>
      <c r="F189" s="274" t="s">
        <v>223</v>
      </c>
      <c r="G189" s="274" t="s">
        <v>224</v>
      </c>
      <c r="H189" s="274" t="s">
        <v>225</v>
      </c>
      <c r="I189" s="274" t="s">
        <v>226</v>
      </c>
      <c r="J189" s="274" t="s">
        <v>227</v>
      </c>
      <c r="K189" s="274" t="s">
        <v>228</v>
      </c>
      <c r="L189" s="274" t="s">
        <v>229</v>
      </c>
      <c r="M189" s="275" t="s">
        <v>230</v>
      </c>
      <c r="N189" s="267"/>
      <c r="O189" s="273"/>
      <c r="P189" s="274" t="s">
        <v>231</v>
      </c>
      <c r="Q189" s="274" t="s">
        <v>232</v>
      </c>
      <c r="R189" s="274" t="s">
        <v>233</v>
      </c>
      <c r="S189" s="275" t="s">
        <v>234</v>
      </c>
      <c r="T189" s="260"/>
      <c r="U189" s="273"/>
      <c r="V189" s="274" t="s">
        <v>235</v>
      </c>
      <c r="W189" s="275" t="s">
        <v>236</v>
      </c>
      <c r="X189" s="260"/>
      <c r="Y189" s="273"/>
      <c r="Z189" s="276" t="s">
        <v>237</v>
      </c>
      <c r="AA189" s="290"/>
      <c r="AB189" s="292"/>
      <c r="AD189" s="293"/>
    </row>
    <row r="190" spans="1:34" ht="15" thickBot="1">
      <c r="A190" s="286" t="s">
        <v>238</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238</v>
      </c>
      <c r="P190" s="278">
        <f t="shared" ref="P190:S195" si="5">(P18/1000)/1.02</f>
        <v>5.5225490196078431</v>
      </c>
      <c r="Q190" s="278">
        <f t="shared" si="5"/>
        <v>7.1059803921568623</v>
      </c>
      <c r="R190" s="278">
        <f t="shared" si="5"/>
        <v>7.3997058823529409</v>
      </c>
      <c r="S190" s="279">
        <f t="shared" si="5"/>
        <v>7.3055882352941177</v>
      </c>
      <c r="T190" s="260"/>
      <c r="U190" s="277" t="s">
        <v>238</v>
      </c>
      <c r="V190" s="278">
        <f t="shared" ref="V190:W195" si="6">(V18/1000)/1.02</f>
        <v>6.2692156862745101</v>
      </c>
      <c r="W190" s="279">
        <f t="shared" si="6"/>
        <v>7.3528431372549008</v>
      </c>
      <c r="X190" s="260"/>
      <c r="Y190" s="283" t="s">
        <v>238</v>
      </c>
      <c r="Z190" s="279">
        <f t="shared" ref="Z190:Z195" si="7">(Z18/1000)/1.02</f>
        <v>6.9427617647058826</v>
      </c>
      <c r="AA190" s="290"/>
      <c r="AB190" s="292"/>
      <c r="AD190" s="293"/>
    </row>
    <row r="191" spans="1:34" ht="14.25">
      <c r="A191" s="286" t="s">
        <v>239</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239</v>
      </c>
      <c r="P191" s="263">
        <f t="shared" si="5"/>
        <v>6.2089029411764702</v>
      </c>
      <c r="Q191" s="263">
        <f t="shared" si="5"/>
        <v>7.9621205882352948</v>
      </c>
      <c r="R191" s="263">
        <f t="shared" si="5"/>
        <v>8.1838666666666651</v>
      </c>
      <c r="S191" s="284">
        <f t="shared" si="5"/>
        <v>8.1787225490196072</v>
      </c>
      <c r="T191" s="260"/>
      <c r="U191" s="286" t="s">
        <v>239</v>
      </c>
      <c r="V191" s="263">
        <f t="shared" si="6"/>
        <v>6.9965509803921568</v>
      </c>
      <c r="W191" s="284">
        <f t="shared" si="6"/>
        <v>8.1813852941176481</v>
      </c>
      <c r="X191" s="260"/>
      <c r="Y191" s="280" t="s">
        <v>239</v>
      </c>
      <c r="Z191" s="284">
        <f t="shared" si="7"/>
        <v>7.7273509803921572</v>
      </c>
      <c r="AA191" s="290"/>
      <c r="AB191" s="292"/>
      <c r="AD191" s="293"/>
    </row>
    <row r="192" spans="1:34" ht="14.25">
      <c r="A192" s="280" t="s">
        <v>240</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240</v>
      </c>
      <c r="P192" s="263">
        <f t="shared" si="5"/>
        <v>6.2538196078431376</v>
      </c>
      <c r="Q192" s="263">
        <f t="shared" si="5"/>
        <v>7.9288833333333342</v>
      </c>
      <c r="R192" s="263">
        <f t="shared" si="5"/>
        <v>8.1133529411764709</v>
      </c>
      <c r="S192" s="284">
        <f t="shared" si="5"/>
        <v>8.200244117647058</v>
      </c>
      <c r="T192" s="260"/>
      <c r="U192" s="280" t="s">
        <v>240</v>
      </c>
      <c r="V192" s="263">
        <f t="shared" si="6"/>
        <v>7.0580156862745103</v>
      </c>
      <c r="W192" s="284">
        <f t="shared" si="6"/>
        <v>8.1448607843137246</v>
      </c>
      <c r="X192" s="260"/>
      <c r="Y192" s="280" t="s">
        <v>240</v>
      </c>
      <c r="Z192" s="284">
        <f t="shared" si="7"/>
        <v>7.9006274509803927</v>
      </c>
      <c r="AA192" s="290"/>
      <c r="AB192" s="292"/>
      <c r="AD192" s="293"/>
    </row>
    <row r="193" spans="1:30" ht="14.25">
      <c r="A193" s="280" t="s">
        <v>241</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241</v>
      </c>
      <c r="P193" s="263">
        <f t="shared" si="5"/>
        <v>5.9421568627450982</v>
      </c>
      <c r="Q193" s="263">
        <f t="shared" si="5"/>
        <v>7.8846715686274509</v>
      </c>
      <c r="R193" s="263">
        <f t="shared" si="5"/>
        <v>7.6159666666666661</v>
      </c>
      <c r="S193" s="284">
        <f t="shared" si="5"/>
        <v>6.952727450980392</v>
      </c>
      <c r="T193" s="260"/>
      <c r="U193" s="280" t="s">
        <v>241</v>
      </c>
      <c r="V193" s="263">
        <f t="shared" si="6"/>
        <v>7.2580539215686279</v>
      </c>
      <c r="W193" s="284">
        <f t="shared" si="6"/>
        <v>7.045678431372548</v>
      </c>
      <c r="X193" s="260"/>
      <c r="Y193" s="280" t="s">
        <v>241</v>
      </c>
      <c r="Z193" s="284">
        <f t="shared" si="7"/>
        <v>7.0587029411764712</v>
      </c>
      <c r="AA193" s="290"/>
      <c r="AB193" s="292"/>
      <c r="AD193" s="293"/>
    </row>
    <row r="194" spans="1:30" ht="14.25">
      <c r="A194" s="280" t="s">
        <v>97</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97</v>
      </c>
      <c r="P194" s="263">
        <f t="shared" si="5"/>
        <v>4.3899647058823534</v>
      </c>
      <c r="Q194" s="263">
        <f t="shared" si="5"/>
        <v>6.3981931372549026</v>
      </c>
      <c r="R194" s="263">
        <f t="shared" si="5"/>
        <v>6.7064401960784314</v>
      </c>
      <c r="S194" s="284">
        <f t="shared" si="5"/>
        <v>6.5732205882352943</v>
      </c>
      <c r="T194" s="260"/>
      <c r="U194" s="280" t="s">
        <v>97</v>
      </c>
      <c r="V194" s="263">
        <f t="shared" si="6"/>
        <v>5.4861235294117643</v>
      </c>
      <c r="W194" s="284">
        <f t="shared" si="6"/>
        <v>6.6382774509803921</v>
      </c>
      <c r="X194" s="260"/>
      <c r="Y194" s="280" t="s">
        <v>97</v>
      </c>
      <c r="Z194" s="284">
        <f t="shared" si="7"/>
        <v>6.254756862745098</v>
      </c>
      <c r="AA194" s="290"/>
      <c r="AB194" s="292"/>
      <c r="AD194" s="293"/>
    </row>
    <row r="195" spans="1:30" ht="15" thickBot="1">
      <c r="A195" s="283" t="s">
        <v>242</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242</v>
      </c>
      <c r="P195" s="287">
        <f t="shared" si="5"/>
        <v>5.6949931372549019</v>
      </c>
      <c r="Q195" s="287">
        <f t="shared" si="5"/>
        <v>6.8757450980392152</v>
      </c>
      <c r="R195" s="287">
        <f t="shared" si="5"/>
        <v>7.1276617647058824</v>
      </c>
      <c r="S195" s="288">
        <f t="shared" si="5"/>
        <v>7.1794647058823529</v>
      </c>
      <c r="T195" s="260"/>
      <c r="U195" s="283" t="s">
        <v>242</v>
      </c>
      <c r="V195" s="287">
        <f t="shared" si="6"/>
        <v>6.1689509803921565</v>
      </c>
      <c r="W195" s="288">
        <f t="shared" si="6"/>
        <v>7.1542901960784313</v>
      </c>
      <c r="X195" s="260"/>
      <c r="Y195" s="283" t="s">
        <v>242</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246</v>
      </c>
      <c r="N197" s="260"/>
      <c r="O197" s="266">
        <v>2005</v>
      </c>
      <c r="P197" s="268" t="s">
        <v>216</v>
      </c>
      <c r="Q197" s="268"/>
      <c r="R197" s="268"/>
      <c r="S197" s="268"/>
      <c r="T197" s="260"/>
      <c r="U197" s="266">
        <v>2005</v>
      </c>
      <c r="V197" s="268" t="s">
        <v>217</v>
      </c>
      <c r="W197" s="268"/>
      <c r="X197" s="260"/>
      <c r="Y197" s="266">
        <v>2005</v>
      </c>
      <c r="Z197" s="260"/>
      <c r="AA197" s="160"/>
      <c r="AB197" s="201"/>
      <c r="AD197" s="177"/>
    </row>
    <row r="198" spans="1:30" ht="14.25" thickBot="1">
      <c r="A198" s="273"/>
      <c r="B198" s="274" t="s">
        <v>219</v>
      </c>
      <c r="C198" s="274" t="s">
        <v>220</v>
      </c>
      <c r="D198" s="274" t="s">
        <v>221</v>
      </c>
      <c r="E198" s="274" t="s">
        <v>222</v>
      </c>
      <c r="F198" s="274" t="s">
        <v>223</v>
      </c>
      <c r="G198" s="274" t="s">
        <v>224</v>
      </c>
      <c r="H198" s="274" t="s">
        <v>225</v>
      </c>
      <c r="I198" s="274" t="s">
        <v>226</v>
      </c>
      <c r="J198" s="274" t="s">
        <v>227</v>
      </c>
      <c r="K198" s="274" t="s">
        <v>228</v>
      </c>
      <c r="L198" s="274" t="s">
        <v>229</v>
      </c>
      <c r="M198" s="275" t="s">
        <v>230</v>
      </c>
      <c r="N198" s="267"/>
      <c r="O198" s="273"/>
      <c r="P198" s="274" t="s">
        <v>231</v>
      </c>
      <c r="Q198" s="274" t="s">
        <v>232</v>
      </c>
      <c r="R198" s="274" t="s">
        <v>233</v>
      </c>
      <c r="S198" s="275" t="s">
        <v>234</v>
      </c>
      <c r="T198" s="260"/>
      <c r="U198" s="273"/>
      <c r="V198" s="274" t="s">
        <v>235</v>
      </c>
      <c r="W198" s="275" t="s">
        <v>236</v>
      </c>
      <c r="X198" s="260"/>
      <c r="Y198" s="273"/>
      <c r="Z198" s="291" t="s">
        <v>237</v>
      </c>
      <c r="AA198" s="160"/>
      <c r="AB198" s="201"/>
    </row>
    <row r="199" spans="1:30" ht="13.5" thickBot="1">
      <c r="A199" s="286" t="s">
        <v>238</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238</v>
      </c>
      <c r="P199" s="278">
        <f t="shared" ref="P199:S204" si="9">(P27/1000)/1.02</f>
        <v>7.8979411764705878</v>
      </c>
      <c r="Q199" s="278">
        <f t="shared" si="9"/>
        <v>8.140098039215685</v>
      </c>
      <c r="R199" s="278">
        <f t="shared" si="9"/>
        <v>8.1274509803921564</v>
      </c>
      <c r="S199" s="279">
        <f t="shared" si="9"/>
        <v>7.5961764705882349</v>
      </c>
      <c r="T199" s="260"/>
      <c r="U199" s="283" t="s">
        <v>238</v>
      </c>
      <c r="V199" s="278">
        <f t="shared" ref="V199:W204" si="10">(V27/1000)/1.02</f>
        <v>8.0429411764705883</v>
      </c>
      <c r="W199" s="279">
        <f t="shared" si="10"/>
        <v>7.8982352941176472</v>
      </c>
      <c r="X199" s="260"/>
      <c r="Y199" s="283" t="s">
        <v>238</v>
      </c>
      <c r="Z199" s="279">
        <f t="shared" ref="Z199:Z204" si="11">(Z27/1000)/1.02</f>
        <v>7.970088235294118</v>
      </c>
      <c r="AA199" s="160"/>
    </row>
    <row r="200" spans="1:30">
      <c r="A200" s="286" t="s">
        <v>239</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239</v>
      </c>
      <c r="P200" s="263">
        <f t="shared" si="9"/>
        <v>8.6922235294117627</v>
      </c>
      <c r="Q200" s="263">
        <f t="shared" si="9"/>
        <v>8.8447598039215691</v>
      </c>
      <c r="R200" s="263">
        <f t="shared" si="9"/>
        <v>8.8070088235294115</v>
      </c>
      <c r="S200" s="284">
        <f t="shared" si="9"/>
        <v>8.6151568627450974</v>
      </c>
      <c r="T200" s="260"/>
      <c r="U200" s="280" t="s">
        <v>239</v>
      </c>
      <c r="V200" s="263">
        <f t="shared" si="10"/>
        <v>8.784802941176471</v>
      </c>
      <c r="W200" s="284">
        <f t="shared" si="10"/>
        <v>8.7290441176470583</v>
      </c>
      <c r="X200" s="260"/>
      <c r="Y200" s="280" t="s">
        <v>239</v>
      </c>
      <c r="Z200" s="284">
        <f t="shared" si="11"/>
        <v>8.756023529411765</v>
      </c>
      <c r="AA200" s="160"/>
    </row>
    <row r="201" spans="1:30">
      <c r="A201" s="280" t="s">
        <v>240</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240</v>
      </c>
      <c r="P201" s="263">
        <f t="shared" si="9"/>
        <v>8.5289833333333327</v>
      </c>
      <c r="Q201" s="263">
        <f t="shared" si="9"/>
        <v>8.7453068627450978</v>
      </c>
      <c r="R201" s="263">
        <f t="shared" si="9"/>
        <v>8.6568931372549027</v>
      </c>
      <c r="S201" s="284">
        <f t="shared" si="9"/>
        <v>8.5413960784313741</v>
      </c>
      <c r="T201" s="260"/>
      <c r="U201" s="280" t="s">
        <v>240</v>
      </c>
      <c r="V201" s="263">
        <f t="shared" si="10"/>
        <v>8.6599009803921572</v>
      </c>
      <c r="W201" s="284">
        <f t="shared" si="10"/>
        <v>8.6230539215686282</v>
      </c>
      <c r="X201" s="260"/>
      <c r="Y201" s="280" t="s">
        <v>240</v>
      </c>
      <c r="Z201" s="284">
        <f t="shared" si="11"/>
        <v>8.6388647058823516</v>
      </c>
      <c r="AA201" s="160"/>
    </row>
    <row r="202" spans="1:30">
      <c r="A202" s="280" t="s">
        <v>241</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241</v>
      </c>
      <c r="P202" s="263">
        <f t="shared" si="9"/>
        <v>6.1759382352941179</v>
      </c>
      <c r="Q202" s="263">
        <f t="shared" si="9"/>
        <v>8.5188058823529413</v>
      </c>
      <c r="R202" s="263">
        <f t="shared" si="9"/>
        <v>7.4789705882352946</v>
      </c>
      <c r="S202" s="284">
        <f t="shared" si="9"/>
        <v>7.7433990196078426</v>
      </c>
      <c r="T202" s="260"/>
      <c r="U202" s="280" t="s">
        <v>241</v>
      </c>
      <c r="V202" s="263">
        <f t="shared" si="10"/>
        <v>6.4357627450980397</v>
      </c>
      <c r="W202" s="284">
        <f t="shared" si="10"/>
        <v>7.4826950980392164</v>
      </c>
      <c r="X202" s="260"/>
      <c r="Y202" s="280" t="s">
        <v>241</v>
      </c>
      <c r="Z202" s="284">
        <f t="shared" si="11"/>
        <v>7.2431392156862744</v>
      </c>
      <c r="AA202" s="160"/>
    </row>
    <row r="203" spans="1:30">
      <c r="A203" s="280" t="s">
        <v>97</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97</v>
      </c>
      <c r="P203" s="263">
        <f t="shared" si="9"/>
        <v>7.1432039215686274</v>
      </c>
      <c r="Q203" s="263">
        <f t="shared" si="9"/>
        <v>7.4486774509803917</v>
      </c>
      <c r="R203" s="263">
        <f t="shared" si="9"/>
        <v>7.3427735294117644</v>
      </c>
      <c r="S203" s="284">
        <f t="shared" si="9"/>
        <v>6.474643137254902</v>
      </c>
      <c r="T203" s="260"/>
      <c r="U203" s="280" t="s">
        <v>97</v>
      </c>
      <c r="V203" s="263">
        <f t="shared" si="10"/>
        <v>7.3260460784313723</v>
      </c>
      <c r="W203" s="284">
        <f t="shared" si="10"/>
        <v>6.953639215686275</v>
      </c>
      <c r="X203" s="260"/>
      <c r="Y203" s="280" t="s">
        <v>97</v>
      </c>
      <c r="Z203" s="284">
        <f t="shared" si="11"/>
        <v>7.1441294117647054</v>
      </c>
      <c r="AA203" s="160"/>
    </row>
    <row r="204" spans="1:30" ht="13.5" thickBot="1">
      <c r="A204" s="283" t="s">
        <v>242</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242</v>
      </c>
      <c r="P204" s="287">
        <f t="shared" si="9"/>
        <v>7.5387578431372546</v>
      </c>
      <c r="Q204" s="287">
        <f t="shared" si="9"/>
        <v>7.7558470588235293</v>
      </c>
      <c r="R204" s="287">
        <f t="shared" si="9"/>
        <v>7.6668872549019609</v>
      </c>
      <c r="S204" s="288">
        <f t="shared" si="9"/>
        <v>7.4362343137254898</v>
      </c>
      <c r="T204" s="260"/>
      <c r="U204" s="283" t="s">
        <v>242</v>
      </c>
      <c r="V204" s="287">
        <f t="shared" si="10"/>
        <v>7.6636549019607845</v>
      </c>
      <c r="W204" s="288">
        <f t="shared" si="10"/>
        <v>7.5539088235294116</v>
      </c>
      <c r="X204" s="260"/>
      <c r="Y204" s="283" t="s">
        <v>242</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246</v>
      </c>
      <c r="N206" s="267"/>
      <c r="O206" s="266">
        <v>2006</v>
      </c>
      <c r="P206" s="268" t="s">
        <v>216</v>
      </c>
      <c r="Q206" s="268"/>
      <c r="R206" s="268"/>
      <c r="S206" s="268"/>
      <c r="T206" s="260"/>
      <c r="U206" s="266">
        <v>2006</v>
      </c>
      <c r="V206" s="268" t="s">
        <v>217</v>
      </c>
      <c r="W206" s="268"/>
      <c r="X206" s="260"/>
      <c r="Y206" s="266">
        <v>2006</v>
      </c>
      <c r="Z206" s="260"/>
    </row>
    <row r="207" spans="1:30" ht="12" customHeight="1" thickBot="1">
      <c r="A207" s="273"/>
      <c r="B207" s="274" t="s">
        <v>219</v>
      </c>
      <c r="C207" s="274" t="s">
        <v>220</v>
      </c>
      <c r="D207" s="274" t="s">
        <v>221</v>
      </c>
      <c r="E207" s="274" t="s">
        <v>222</v>
      </c>
      <c r="F207" s="274" t="s">
        <v>223</v>
      </c>
      <c r="G207" s="274" t="s">
        <v>224</v>
      </c>
      <c r="H207" s="274" t="s">
        <v>225</v>
      </c>
      <c r="I207" s="274" t="s">
        <v>226</v>
      </c>
      <c r="J207" s="274" t="s">
        <v>227</v>
      </c>
      <c r="K207" s="274" t="s">
        <v>228</v>
      </c>
      <c r="L207" s="274" t="s">
        <v>229</v>
      </c>
      <c r="M207" s="275" t="s">
        <v>230</v>
      </c>
      <c r="N207" s="267"/>
      <c r="O207" s="273"/>
      <c r="P207" s="274" t="s">
        <v>231</v>
      </c>
      <c r="Q207" s="274" t="s">
        <v>232</v>
      </c>
      <c r="R207" s="274" t="s">
        <v>233</v>
      </c>
      <c r="S207" s="275" t="s">
        <v>234</v>
      </c>
      <c r="T207" s="260"/>
      <c r="U207" s="273"/>
      <c r="V207" s="274" t="s">
        <v>235</v>
      </c>
      <c r="W207" s="275" t="s">
        <v>236</v>
      </c>
      <c r="X207" s="260"/>
      <c r="Y207" s="273"/>
      <c r="Z207" s="291" t="s">
        <v>237</v>
      </c>
    </row>
    <row r="208" spans="1:30" ht="12.75" customHeight="1" thickBot="1">
      <c r="A208" s="286" t="s">
        <v>238</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238</v>
      </c>
      <c r="P208" s="278">
        <f t="shared" ref="P208:S213" si="13">(P36/1000)/1.02</f>
        <v>8.0451960784313741</v>
      </c>
      <c r="Q208" s="278">
        <f t="shared" si="13"/>
        <v>8.3601960784313718</v>
      </c>
      <c r="R208" s="278">
        <f t="shared" si="13"/>
        <v>8.2281372549019611</v>
      </c>
      <c r="S208" s="279">
        <f t="shared" si="13"/>
        <v>7.9619607843137254</v>
      </c>
      <c r="T208" s="260"/>
      <c r="U208" s="283" t="s">
        <v>238</v>
      </c>
      <c r="V208" s="278">
        <f t="shared" ref="V208:W213" si="14">(V36/1000)/1.02</f>
        <v>8.2056862745098034</v>
      </c>
      <c r="W208" s="279">
        <f t="shared" si="14"/>
        <v>8.0950000000000006</v>
      </c>
      <c r="X208" s="260"/>
      <c r="Y208" s="283" t="s">
        <v>238</v>
      </c>
      <c r="Z208" s="279">
        <f t="shared" ref="Z208:Z213" si="15">(Z36/1000)/1.02</f>
        <v>8.1538588235294114</v>
      </c>
    </row>
    <row r="209" spans="1:26" ht="13.5" customHeight="1">
      <c r="A209" s="286" t="s">
        <v>239</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239</v>
      </c>
      <c r="P209" s="263">
        <f t="shared" si="13"/>
        <v>9.135883333333334</v>
      </c>
      <c r="Q209" s="263">
        <f t="shared" si="13"/>
        <v>9.3762676470588247</v>
      </c>
      <c r="R209" s="263">
        <f t="shared" si="13"/>
        <v>9.1997500000000016</v>
      </c>
      <c r="S209" s="284">
        <f t="shared" si="13"/>
        <v>8.9855892156862733</v>
      </c>
      <c r="T209" s="260"/>
      <c r="U209" s="280" t="s">
        <v>239</v>
      </c>
      <c r="V209" s="263">
        <f t="shared" si="14"/>
        <v>9.26042156862745</v>
      </c>
      <c r="W209" s="284">
        <f t="shared" si="14"/>
        <v>9.0954460784313724</v>
      </c>
      <c r="X209" s="260"/>
      <c r="Y209" s="280" t="s">
        <v>239</v>
      </c>
      <c r="Z209" s="284">
        <f t="shared" si="15"/>
        <v>9.182716666666666</v>
      </c>
    </row>
    <row r="210" spans="1:26" ht="12.75" customHeight="1">
      <c r="A210" s="280" t="s">
        <v>240</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240</v>
      </c>
      <c r="P210" s="263">
        <f t="shared" si="13"/>
        <v>8.9616411764705877</v>
      </c>
      <c r="Q210" s="263">
        <f t="shared" si="13"/>
        <v>9.3103431372549004</v>
      </c>
      <c r="R210" s="263">
        <f t="shared" si="13"/>
        <v>9.2893882352941173</v>
      </c>
      <c r="S210" s="284">
        <f t="shared" si="13"/>
        <v>9.0199588235294108</v>
      </c>
      <c r="T210" s="260"/>
      <c r="U210" s="280" t="s">
        <v>240</v>
      </c>
      <c r="V210" s="263">
        <f t="shared" si="14"/>
        <v>9.1845509803921566</v>
      </c>
      <c r="W210" s="284">
        <f t="shared" si="14"/>
        <v>9.1579852941176476</v>
      </c>
      <c r="X210" s="260"/>
      <c r="Y210" s="280" t="s">
        <v>240</v>
      </c>
      <c r="Z210" s="284">
        <f t="shared" si="15"/>
        <v>9.1715568627450974</v>
      </c>
    </row>
    <row r="211" spans="1:26" ht="11.25" customHeight="1">
      <c r="A211" s="280" t="s">
        <v>241</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241</v>
      </c>
      <c r="P211" s="263">
        <f t="shared" si="13"/>
        <v>6.7042931372549015</v>
      </c>
      <c r="Q211" s="263">
        <f t="shared" si="13"/>
        <v>7.7891499999999994</v>
      </c>
      <c r="R211" s="263">
        <f t="shared" si="13"/>
        <v>7.3005450980392146</v>
      </c>
      <c r="S211" s="284">
        <f t="shared" si="13"/>
        <v>7.4371490196078422</v>
      </c>
      <c r="T211" s="260"/>
      <c r="U211" s="280" t="s">
        <v>241</v>
      </c>
      <c r="V211" s="263">
        <f t="shared" si="14"/>
        <v>6.9710245098039207</v>
      </c>
      <c r="W211" s="284">
        <f t="shared" si="14"/>
        <v>7.4060264705882348</v>
      </c>
      <c r="X211" s="260"/>
      <c r="Y211" s="280" t="s">
        <v>241</v>
      </c>
      <c r="Z211" s="284">
        <f t="shared" si="15"/>
        <v>7.2210166666666664</v>
      </c>
    </row>
    <row r="212" spans="1:26" ht="10.5" customHeight="1">
      <c r="A212" s="280" t="s">
        <v>97</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97</v>
      </c>
      <c r="P212" s="263">
        <f t="shared" si="13"/>
        <v>6.9485568627450975</v>
      </c>
      <c r="Q212" s="263">
        <f t="shared" si="13"/>
        <v>7.2868666666666666</v>
      </c>
      <c r="R212" s="263">
        <f t="shared" si="13"/>
        <v>7.1123627450980385</v>
      </c>
      <c r="S212" s="284">
        <f t="shared" si="13"/>
        <v>6.8568529411764709</v>
      </c>
      <c r="T212" s="260"/>
      <c r="U212" s="280" t="s">
        <v>97</v>
      </c>
      <c r="V212" s="263">
        <f t="shared" si="14"/>
        <v>7.1153627450980395</v>
      </c>
      <c r="W212" s="284">
        <f t="shared" si="14"/>
        <v>6.9821901960784309</v>
      </c>
      <c r="X212" s="260"/>
      <c r="Y212" s="280" t="s">
        <v>97</v>
      </c>
      <c r="Z212" s="284">
        <f t="shared" si="15"/>
        <v>7.0545421568627447</v>
      </c>
    </row>
    <row r="213" spans="1:26" ht="14.25" thickBot="1">
      <c r="A213" s="283" t="s">
        <v>242</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242</v>
      </c>
      <c r="P213" s="287">
        <f t="shared" si="13"/>
        <v>7.7120196078431373</v>
      </c>
      <c r="Q213" s="287">
        <f t="shared" si="13"/>
        <v>7.887177450980392</v>
      </c>
      <c r="R213" s="287">
        <f t="shared" si="13"/>
        <v>7.8512911764705882</v>
      </c>
      <c r="S213" s="288">
        <f t="shared" si="13"/>
        <v>7.681692156862745</v>
      </c>
      <c r="T213" s="260"/>
      <c r="U213" s="283" t="s">
        <v>242</v>
      </c>
      <c r="V213" s="287">
        <f t="shared" si="14"/>
        <v>7.8028460784313731</v>
      </c>
      <c r="W213" s="288">
        <f t="shared" si="14"/>
        <v>7.7634950980392157</v>
      </c>
      <c r="X213" s="260"/>
      <c r="Y213" s="283" t="s">
        <v>242</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246</v>
      </c>
      <c r="N215" s="296"/>
      <c r="O215" s="266">
        <v>2007</v>
      </c>
      <c r="P215" s="268" t="s">
        <v>216</v>
      </c>
      <c r="Q215" s="268"/>
      <c r="R215" s="268"/>
      <c r="S215" s="268"/>
      <c r="T215" s="260"/>
      <c r="U215" s="266">
        <v>2007</v>
      </c>
      <c r="V215" s="268" t="s">
        <v>217</v>
      </c>
      <c r="W215" s="268"/>
      <c r="X215" s="260"/>
      <c r="Y215" s="266">
        <v>2007</v>
      </c>
      <c r="Z215" s="260"/>
    </row>
    <row r="216" spans="1:26" ht="14.25" thickBot="1">
      <c r="A216" s="273"/>
      <c r="B216" s="274" t="s">
        <v>219</v>
      </c>
      <c r="C216" s="274" t="s">
        <v>220</v>
      </c>
      <c r="D216" s="274" t="s">
        <v>221</v>
      </c>
      <c r="E216" s="274" t="s">
        <v>222</v>
      </c>
      <c r="F216" s="274" t="s">
        <v>223</v>
      </c>
      <c r="G216" s="274" t="s">
        <v>224</v>
      </c>
      <c r="H216" s="274" t="s">
        <v>225</v>
      </c>
      <c r="I216" s="274" t="s">
        <v>226</v>
      </c>
      <c r="J216" s="274" t="s">
        <v>227</v>
      </c>
      <c r="K216" s="274" t="s">
        <v>228</v>
      </c>
      <c r="L216" s="274" t="s">
        <v>229</v>
      </c>
      <c r="M216" s="275" t="s">
        <v>230</v>
      </c>
      <c r="N216" s="260"/>
      <c r="O216" s="273"/>
      <c r="P216" s="274" t="s">
        <v>231</v>
      </c>
      <c r="Q216" s="274" t="s">
        <v>232</v>
      </c>
      <c r="R216" s="274" t="s">
        <v>233</v>
      </c>
      <c r="S216" s="275" t="s">
        <v>234</v>
      </c>
      <c r="T216" s="260"/>
      <c r="U216" s="273"/>
      <c r="V216" s="274" t="s">
        <v>235</v>
      </c>
      <c r="W216" s="275" t="s">
        <v>236</v>
      </c>
      <c r="X216" s="260"/>
      <c r="Y216" s="273"/>
      <c r="Z216" s="276" t="s">
        <v>237</v>
      </c>
    </row>
    <row r="217" spans="1:26" ht="13.5" thickBot="1">
      <c r="A217" s="286" t="s">
        <v>238</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238</v>
      </c>
      <c r="P217" s="278">
        <f t="shared" ref="P217:S222" si="17">(P45/1000)/1.02</f>
        <v>8.2173431372549022</v>
      </c>
      <c r="Q217" s="278">
        <f t="shared" si="17"/>
        <v>7.8720686274509806</v>
      </c>
      <c r="R217" s="278">
        <f t="shared" si="17"/>
        <v>7.905343137254901</v>
      </c>
      <c r="S217" s="279">
        <f t="shared" si="17"/>
        <v>7.6096911764705881</v>
      </c>
      <c r="T217" s="260"/>
      <c r="U217" s="283" t="s">
        <v>238</v>
      </c>
      <c r="V217" s="278">
        <f t="shared" ref="V217:W222" si="18">(V45/1000)/1.02</f>
        <v>8.0426764705882352</v>
      </c>
      <c r="W217" s="279">
        <f t="shared" si="18"/>
        <v>7.7549147058823529</v>
      </c>
      <c r="X217" s="260"/>
      <c r="Y217" s="283" t="s">
        <v>238</v>
      </c>
      <c r="Z217" s="279">
        <f t="shared" ref="Z217:Z222" si="19">(Z45/1000)/1.02</f>
        <v>7.8938803921568619</v>
      </c>
    </row>
    <row r="218" spans="1:26">
      <c r="A218" s="286" t="s">
        <v>239</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239</v>
      </c>
      <c r="P218" s="263">
        <f t="shared" si="17"/>
        <v>9.1065754901960787</v>
      </c>
      <c r="Q218" s="263">
        <f t="shared" si="17"/>
        <v>8.6963303921568613</v>
      </c>
      <c r="R218" s="263">
        <f t="shared" si="17"/>
        <v>8.6213470588235293</v>
      </c>
      <c r="S218" s="284">
        <f t="shared" si="17"/>
        <v>8.3996637254901945</v>
      </c>
      <c r="T218" s="260"/>
      <c r="U218" s="280" t="s">
        <v>239</v>
      </c>
      <c r="V218" s="263">
        <f t="shared" si="18"/>
        <v>8.9084441176470577</v>
      </c>
      <c r="W218" s="284">
        <f t="shared" si="18"/>
        <v>8.510273529411764</v>
      </c>
      <c r="X218" s="260"/>
      <c r="Y218" s="280" t="s">
        <v>239</v>
      </c>
      <c r="Z218" s="284">
        <f t="shared" si="19"/>
        <v>8.7074843137254909</v>
      </c>
    </row>
    <row r="219" spans="1:26">
      <c r="A219" s="280" t="s">
        <v>240</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240</v>
      </c>
      <c r="P219" s="263">
        <f t="shared" si="17"/>
        <v>9.0736980392156852</v>
      </c>
      <c r="Q219" s="263">
        <f t="shared" si="17"/>
        <v>8.6545715686274516</v>
      </c>
      <c r="R219" s="263">
        <f t="shared" si="17"/>
        <v>8.6995411764705874</v>
      </c>
      <c r="S219" s="284">
        <f t="shared" si="17"/>
        <v>8.3020715686274489</v>
      </c>
      <c r="T219" s="260"/>
      <c r="U219" s="280" t="s">
        <v>240</v>
      </c>
      <c r="V219" s="263">
        <f t="shared" si="18"/>
        <v>8.8506715686274511</v>
      </c>
      <c r="W219" s="284">
        <f t="shared" si="18"/>
        <v>8.535207843137254</v>
      </c>
      <c r="X219" s="260"/>
      <c r="Y219" s="280" t="s">
        <v>240</v>
      </c>
      <c r="Z219" s="284">
        <f t="shared" si="19"/>
        <v>8.6916598039215689</v>
      </c>
    </row>
    <row r="220" spans="1:26">
      <c r="A220" s="280" t="s">
        <v>241</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241</v>
      </c>
      <c r="P220" s="263">
        <f t="shared" si="17"/>
        <v>7.7695117647058822</v>
      </c>
      <c r="Q220" s="263">
        <f t="shared" si="17"/>
        <v>7.3865137254901949</v>
      </c>
      <c r="R220" s="263">
        <f t="shared" si="17"/>
        <v>7.4058852941176472</v>
      </c>
      <c r="S220" s="284">
        <f t="shared" si="17"/>
        <v>7.219414705882353</v>
      </c>
      <c r="T220" s="260"/>
      <c r="U220" s="280" t="s">
        <v>241</v>
      </c>
      <c r="V220" s="263">
        <f t="shared" si="18"/>
        <v>7.4187343137254906</v>
      </c>
      <c r="W220" s="284">
        <f t="shared" si="18"/>
        <v>7.2820166666666664</v>
      </c>
      <c r="X220" s="260"/>
      <c r="Y220" s="280" t="s">
        <v>241</v>
      </c>
      <c r="Z220" s="284">
        <f t="shared" si="19"/>
        <v>7.3973127450980387</v>
      </c>
    </row>
    <row r="221" spans="1:26">
      <c r="A221" s="280" t="s">
        <v>97</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97</v>
      </c>
      <c r="P221" s="263">
        <f t="shared" si="17"/>
        <v>7.0719539215686273</v>
      </c>
      <c r="Q221" s="263">
        <f t="shared" si="17"/>
        <v>6.9929372549019604</v>
      </c>
      <c r="R221" s="263">
        <f t="shared" si="17"/>
        <v>7.1132039215686271</v>
      </c>
      <c r="S221" s="284">
        <f t="shared" si="17"/>
        <v>6.7273019607843141</v>
      </c>
      <c r="T221" s="260"/>
      <c r="U221" s="280" t="s">
        <v>97</v>
      </c>
      <c r="V221" s="263">
        <f t="shared" si="18"/>
        <v>7.0293000000000001</v>
      </c>
      <c r="W221" s="284">
        <f t="shared" si="18"/>
        <v>6.9144666666666668</v>
      </c>
      <c r="X221" s="260"/>
      <c r="Y221" s="280" t="s">
        <v>97</v>
      </c>
      <c r="Z221" s="284">
        <f t="shared" si="19"/>
        <v>6.9677343137254901</v>
      </c>
    </row>
    <row r="222" spans="1:26" ht="13.5" thickBot="1">
      <c r="A222" s="283" t="s">
        <v>242</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242</v>
      </c>
      <c r="P222" s="287">
        <f t="shared" si="17"/>
        <v>7.7654901960784315</v>
      </c>
      <c r="Q222" s="287">
        <f t="shared" si="17"/>
        <v>7.550416666666667</v>
      </c>
      <c r="R222" s="287">
        <f t="shared" si="17"/>
        <v>7.6437117647058823</v>
      </c>
      <c r="S222" s="288">
        <f t="shared" si="17"/>
        <v>7.4956686274509803</v>
      </c>
      <c r="T222" s="260"/>
      <c r="U222" s="283" t="s">
        <v>242</v>
      </c>
      <c r="V222" s="287">
        <f t="shared" si="18"/>
        <v>7.6587078431372548</v>
      </c>
      <c r="W222" s="288">
        <f t="shared" si="18"/>
        <v>7.5666245098039218</v>
      </c>
      <c r="X222" s="260"/>
      <c r="Y222" s="283" t="s">
        <v>242</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246</v>
      </c>
      <c r="O224" s="266">
        <v>2008</v>
      </c>
      <c r="P224" s="268" t="s">
        <v>216</v>
      </c>
      <c r="Q224" s="268"/>
      <c r="R224" s="268"/>
      <c r="S224" s="268"/>
      <c r="T224" s="260"/>
      <c r="U224" s="266">
        <v>2008</v>
      </c>
      <c r="V224" s="268" t="s">
        <v>217</v>
      </c>
      <c r="W224" s="268"/>
      <c r="X224" s="260"/>
      <c r="Y224" s="266">
        <v>2008</v>
      </c>
      <c r="Z224" s="260"/>
    </row>
    <row r="225" spans="1:27" ht="14.25" thickBot="1">
      <c r="A225" s="273"/>
      <c r="B225" s="274" t="s">
        <v>219</v>
      </c>
      <c r="C225" s="274" t="s">
        <v>220</v>
      </c>
      <c r="D225" s="274" t="s">
        <v>221</v>
      </c>
      <c r="E225" s="274" t="s">
        <v>222</v>
      </c>
      <c r="F225" s="274" t="s">
        <v>223</v>
      </c>
      <c r="G225" s="274" t="s">
        <v>224</v>
      </c>
      <c r="H225" s="274" t="s">
        <v>225</v>
      </c>
      <c r="I225" s="274" t="s">
        <v>226</v>
      </c>
      <c r="J225" s="274" t="s">
        <v>227</v>
      </c>
      <c r="K225" s="274" t="s">
        <v>228</v>
      </c>
      <c r="L225" s="274" t="s">
        <v>229</v>
      </c>
      <c r="M225" s="275" t="s">
        <v>230</v>
      </c>
      <c r="O225" s="273"/>
      <c r="P225" s="274" t="s">
        <v>231</v>
      </c>
      <c r="Q225" s="274" t="s">
        <v>232</v>
      </c>
      <c r="R225" s="274" t="s">
        <v>233</v>
      </c>
      <c r="S225" s="275" t="s">
        <v>234</v>
      </c>
      <c r="T225" s="260"/>
      <c r="U225" s="273"/>
      <c r="V225" s="274" t="s">
        <v>235</v>
      </c>
      <c r="W225" s="275" t="s">
        <v>236</v>
      </c>
      <c r="X225" s="260"/>
      <c r="Y225" s="273"/>
      <c r="Z225" s="276" t="s">
        <v>237</v>
      </c>
    </row>
    <row r="226" spans="1:27" ht="13.5" thickBot="1">
      <c r="A226" s="286" t="s">
        <v>238</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238</v>
      </c>
      <c r="P226" s="278">
        <f t="shared" ref="P226:S231" si="21">(P54/1000)/1.02</f>
        <v>8.035382352941177</v>
      </c>
      <c r="Q226" s="278">
        <f t="shared" si="21"/>
        <v>8.1366470588235291</v>
      </c>
      <c r="R226" s="278">
        <f t="shared" si="21"/>
        <v>7.9881372549019609</v>
      </c>
      <c r="S226" s="279">
        <f t="shared" si="21"/>
        <v>8.1069607843137259</v>
      </c>
      <c r="T226" s="260"/>
      <c r="U226" s="283" t="s">
        <v>238</v>
      </c>
      <c r="V226" s="278">
        <f t="shared" ref="V226:W231" si="22">(V54/1000)/1.02</f>
        <v>8.0882843137254898</v>
      </c>
      <c r="W226" s="279">
        <f t="shared" si="22"/>
        <v>8.0514705882352935</v>
      </c>
      <c r="X226" s="260"/>
      <c r="Y226" s="283" t="s">
        <v>238</v>
      </c>
      <c r="Z226" s="279">
        <f t="shared" ref="Z226:Z231" si="23">(Z54/1000)/1.02</f>
        <v>8.070333333333334</v>
      </c>
    </row>
    <row r="227" spans="1:27">
      <c r="A227" s="286" t="s">
        <v>239</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239</v>
      </c>
      <c r="P227" s="263">
        <f t="shared" si="21"/>
        <v>8.7444411764705894</v>
      </c>
      <c r="Q227" s="263">
        <f t="shared" si="21"/>
        <v>8.7488921568627465</v>
      </c>
      <c r="R227" s="263">
        <f t="shared" si="21"/>
        <v>8.7122901960784311</v>
      </c>
      <c r="S227" s="284">
        <f t="shared" si="21"/>
        <v>8.9845225490196086</v>
      </c>
      <c r="T227" s="260"/>
      <c r="U227" s="280" t="s">
        <v>239</v>
      </c>
      <c r="V227" s="263">
        <f t="shared" si="22"/>
        <v>8.7467303921568629</v>
      </c>
      <c r="W227" s="284">
        <f t="shared" si="22"/>
        <v>8.8584137254901965</v>
      </c>
      <c r="X227" s="260"/>
      <c r="Y227" s="280" t="s">
        <v>239</v>
      </c>
      <c r="Z227" s="284">
        <f t="shared" si="23"/>
        <v>8.7989225490196077</v>
      </c>
    </row>
    <row r="228" spans="1:27">
      <c r="A228" s="280" t="s">
        <v>240</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240</v>
      </c>
      <c r="P228" s="263">
        <f t="shared" si="21"/>
        <v>8.6352647058823528</v>
      </c>
      <c r="Q228" s="263">
        <f t="shared" si="21"/>
        <v>8.7868852941176456</v>
      </c>
      <c r="R228" s="263">
        <f t="shared" si="21"/>
        <v>8.876522549019608</v>
      </c>
      <c r="S228" s="284">
        <f t="shared" si="21"/>
        <v>8.9715284313725494</v>
      </c>
      <c r="T228" s="260"/>
      <c r="U228" s="280" t="s">
        <v>240</v>
      </c>
      <c r="V228" s="263">
        <f t="shared" si="22"/>
        <v>8.718697058823528</v>
      </c>
      <c r="W228" s="284">
        <f t="shared" si="22"/>
        <v>8.9132499999999997</v>
      </c>
      <c r="X228" s="260"/>
      <c r="Y228" s="280" t="s">
        <v>240</v>
      </c>
      <c r="Z228" s="284">
        <f t="shared" si="23"/>
        <v>8.8163754901960765</v>
      </c>
    </row>
    <row r="229" spans="1:27">
      <c r="A229" s="280" t="s">
        <v>241</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241</v>
      </c>
      <c r="P229" s="263">
        <f t="shared" si="21"/>
        <v>7.5246862745098042</v>
      </c>
      <c r="Q229" s="263">
        <f t="shared" si="21"/>
        <v>6.8169441176470595</v>
      </c>
      <c r="R229" s="263">
        <f t="shared" si="21"/>
        <v>7.7539901960784308</v>
      </c>
      <c r="S229" s="284">
        <f t="shared" si="21"/>
        <v>7.6205558823529405</v>
      </c>
      <c r="T229" s="260"/>
      <c r="U229" s="280" t="s">
        <v>241</v>
      </c>
      <c r="V229" s="263">
        <f t="shared" si="22"/>
        <v>7.3396186274509807</v>
      </c>
      <c r="W229" s="284">
        <f t="shared" si="22"/>
        <v>7.7120196078431373</v>
      </c>
      <c r="X229" s="260"/>
      <c r="Y229" s="280" t="s">
        <v>241</v>
      </c>
      <c r="Z229" s="284">
        <f t="shared" si="23"/>
        <v>7.4501911764705877</v>
      </c>
    </row>
    <row r="230" spans="1:27">
      <c r="A230" s="280" t="s">
        <v>97</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97</v>
      </c>
      <c r="P230" s="263">
        <f t="shared" si="21"/>
        <v>6.9922058823529412</v>
      </c>
      <c r="Q230" s="263">
        <f t="shared" si="21"/>
        <v>7.312792156862745</v>
      </c>
      <c r="R230" s="263">
        <f t="shared" si="21"/>
        <v>7.1363578431372554</v>
      </c>
      <c r="S230" s="284">
        <f t="shared" si="21"/>
        <v>7.0486931372549018</v>
      </c>
      <c r="T230" s="260"/>
      <c r="U230" s="280" t="s">
        <v>97</v>
      </c>
      <c r="V230" s="263">
        <f t="shared" si="22"/>
        <v>7.1623000000000001</v>
      </c>
      <c r="W230" s="284">
        <f t="shared" si="22"/>
        <v>7.0901421568627443</v>
      </c>
      <c r="X230" s="260"/>
      <c r="Y230" s="280" t="s">
        <v>97</v>
      </c>
      <c r="Z230" s="284">
        <f t="shared" si="23"/>
        <v>7.1252225490196075</v>
      </c>
    </row>
    <row r="231" spans="1:27" ht="13.5" thickBot="1">
      <c r="A231" s="283" t="s">
        <v>242</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242</v>
      </c>
      <c r="P231" s="287">
        <f t="shared" si="21"/>
        <v>7.7561568627450974</v>
      </c>
      <c r="Q231" s="287">
        <f t="shared" si="21"/>
        <v>7.8521107843137248</v>
      </c>
      <c r="R231" s="287">
        <f t="shared" si="21"/>
        <v>7.734647058823529</v>
      </c>
      <c r="S231" s="288">
        <f t="shared" si="21"/>
        <v>7.8173382352941179</v>
      </c>
      <c r="T231" s="260"/>
      <c r="U231" s="283" t="s">
        <v>242</v>
      </c>
      <c r="V231" s="287">
        <f t="shared" si="22"/>
        <v>7.8071382352941177</v>
      </c>
      <c r="W231" s="288">
        <f t="shared" si="22"/>
        <v>7.7795303921568628</v>
      </c>
      <c r="X231" s="260"/>
      <c r="Y231" s="283" t="s">
        <v>242</v>
      </c>
      <c r="Z231" s="288">
        <f t="shared" si="23"/>
        <v>7.7934519607843136</v>
      </c>
    </row>
    <row r="233" spans="1:27" ht="16.5" thickBot="1">
      <c r="A233" s="266">
        <v>2009</v>
      </c>
      <c r="B233" s="260"/>
      <c r="C233" s="260"/>
      <c r="D233" s="260"/>
      <c r="E233" s="260"/>
      <c r="F233" s="260"/>
      <c r="G233" s="260"/>
      <c r="H233" s="260"/>
      <c r="I233" s="260"/>
      <c r="J233" s="260"/>
      <c r="K233" s="260"/>
      <c r="L233" s="260"/>
      <c r="M233" s="265" t="s">
        <v>246</v>
      </c>
      <c r="O233" s="266">
        <v>2009</v>
      </c>
      <c r="P233" s="268" t="s">
        <v>216</v>
      </c>
      <c r="Q233" s="268"/>
      <c r="R233" s="268"/>
      <c r="S233" s="268"/>
      <c r="T233" s="260"/>
      <c r="U233" s="266">
        <v>2009</v>
      </c>
      <c r="V233" s="268" t="s">
        <v>217</v>
      </c>
      <c r="W233" s="268"/>
      <c r="X233" s="260"/>
      <c r="Y233" s="266">
        <v>2009</v>
      </c>
      <c r="Z233" s="260"/>
    </row>
    <row r="234" spans="1:27" ht="14.25" thickBot="1">
      <c r="A234" s="273"/>
      <c r="B234" s="274" t="s">
        <v>219</v>
      </c>
      <c r="C234" s="274" t="s">
        <v>220</v>
      </c>
      <c r="D234" s="274" t="s">
        <v>221</v>
      </c>
      <c r="E234" s="274" t="s">
        <v>222</v>
      </c>
      <c r="F234" s="274" t="s">
        <v>223</v>
      </c>
      <c r="G234" s="274" t="s">
        <v>224</v>
      </c>
      <c r="H234" s="274" t="s">
        <v>225</v>
      </c>
      <c r="I234" s="274" t="s">
        <v>226</v>
      </c>
      <c r="J234" s="274" t="s">
        <v>227</v>
      </c>
      <c r="K234" s="274" t="s">
        <v>228</v>
      </c>
      <c r="L234" s="274" t="s">
        <v>229</v>
      </c>
      <c r="M234" s="275" t="s">
        <v>230</v>
      </c>
      <c r="O234" s="273"/>
      <c r="P234" s="274" t="s">
        <v>231</v>
      </c>
      <c r="Q234" s="274" t="s">
        <v>232</v>
      </c>
      <c r="R234" s="274" t="s">
        <v>233</v>
      </c>
      <c r="S234" s="275" t="s">
        <v>234</v>
      </c>
      <c r="T234" s="260"/>
      <c r="U234" s="273"/>
      <c r="V234" s="274" t="s">
        <v>235</v>
      </c>
      <c r="W234" s="275" t="s">
        <v>236</v>
      </c>
      <c r="X234" s="260"/>
      <c r="Y234" s="273"/>
      <c r="Z234" s="276" t="s">
        <v>237</v>
      </c>
    </row>
    <row r="235" spans="1:27" ht="13.5" thickBot="1">
      <c r="A235" s="286" t="s">
        <v>238</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238</v>
      </c>
      <c r="P235" s="278">
        <f t="shared" ref="P235:S240" si="25">(P63/1000)/1.02</f>
        <v>9.1140000000000008</v>
      </c>
      <c r="Q235" s="278">
        <f t="shared" si="25"/>
        <v>9.4592254901960793</v>
      </c>
      <c r="R235" s="278">
        <f t="shared" si="25"/>
        <v>9.3113627450980392</v>
      </c>
      <c r="S235" s="279">
        <f t="shared" si="25"/>
        <v>8.9406960784313725</v>
      </c>
      <c r="T235" s="260"/>
      <c r="U235" s="283" t="s">
        <v>238</v>
      </c>
      <c r="V235" s="278">
        <f t="shared" ref="V235:W240" si="26">(V63/1000)/1.02</f>
        <v>9.2970882352941189</v>
      </c>
      <c r="W235" s="279">
        <f t="shared" si="26"/>
        <v>9.1325294117647058</v>
      </c>
      <c r="X235" s="260"/>
      <c r="Y235" s="283" t="s">
        <v>238</v>
      </c>
      <c r="Z235" s="279">
        <f t="shared" ref="Z235:Z240" si="27">(Z63/1000)/1.02</f>
        <v>9.215107843137254</v>
      </c>
      <c r="AA235" s="207"/>
    </row>
    <row r="236" spans="1:27">
      <c r="A236" s="286" t="s">
        <v>239</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239</v>
      </c>
      <c r="P236" s="263">
        <f t="shared" si="25"/>
        <v>9.9216872549019595</v>
      </c>
      <c r="Q236" s="263">
        <f t="shared" si="25"/>
        <v>10.33304019607843</v>
      </c>
      <c r="R236" s="263">
        <f t="shared" si="25"/>
        <v>10.393694117647057</v>
      </c>
      <c r="S236" s="284">
        <f t="shared" si="25"/>
        <v>10.194032352941177</v>
      </c>
      <c r="T236" s="260"/>
      <c r="U236" s="280" t="s">
        <v>239</v>
      </c>
      <c r="V236" s="263">
        <f t="shared" si="26"/>
        <v>10.129090196078431</v>
      </c>
      <c r="W236" s="284">
        <f t="shared" si="26"/>
        <v>10.298413725490196</v>
      </c>
      <c r="X236" s="260"/>
      <c r="Y236" s="280" t="s">
        <v>239</v>
      </c>
      <c r="Z236" s="284">
        <f t="shared" si="27"/>
        <v>10.209119607843137</v>
      </c>
      <c r="AA236" s="207"/>
    </row>
    <row r="237" spans="1:27">
      <c r="A237" s="280" t="s">
        <v>240</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240</v>
      </c>
      <c r="P237" s="263">
        <f t="shared" si="25"/>
        <v>10.127084313725492</v>
      </c>
      <c r="Q237" s="263">
        <f t="shared" si="25"/>
        <v>10.607463725490195</v>
      </c>
      <c r="R237" s="263">
        <f t="shared" si="25"/>
        <v>10.678729411764705</v>
      </c>
      <c r="S237" s="284">
        <f t="shared" si="25"/>
        <v>10.469009803921569</v>
      </c>
      <c r="T237" s="260"/>
      <c r="U237" s="280" t="s">
        <v>240</v>
      </c>
      <c r="V237" s="263">
        <f t="shared" si="26"/>
        <v>10.384846078431371</v>
      </c>
      <c r="W237" s="284">
        <f t="shared" si="26"/>
        <v>10.570888235294118</v>
      </c>
      <c r="X237" s="260"/>
      <c r="Y237" s="280" t="s">
        <v>240</v>
      </c>
      <c r="Z237" s="284">
        <f t="shared" si="27"/>
        <v>10.491053921568627</v>
      </c>
      <c r="AA237" s="207"/>
    </row>
    <row r="238" spans="1:27">
      <c r="A238" s="280" t="s">
        <v>241</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241</v>
      </c>
      <c r="P238" s="263">
        <f t="shared" si="25"/>
        <v>8.2597725490196101</v>
      </c>
      <c r="Q238" s="263">
        <f t="shared" si="25"/>
        <v>8</v>
      </c>
      <c r="R238" s="263">
        <f t="shared" si="25"/>
        <v>7.4519607843137257</v>
      </c>
      <c r="S238" s="284">
        <f t="shared" si="25"/>
        <v>8.4489656862745086</v>
      </c>
      <c r="T238" s="260"/>
      <c r="U238" s="280" t="s">
        <v>241</v>
      </c>
      <c r="V238" s="263">
        <f t="shared" si="26"/>
        <v>8.177582352941176</v>
      </c>
      <c r="W238" s="284">
        <f t="shared" si="26"/>
        <v>7.8492343137254901</v>
      </c>
      <c r="X238" s="260"/>
      <c r="Y238" s="280" t="s">
        <v>241</v>
      </c>
      <c r="Z238" s="284">
        <f t="shared" si="27"/>
        <v>8.1285137254901976</v>
      </c>
      <c r="AA238" s="207"/>
    </row>
    <row r="239" spans="1:27">
      <c r="A239" s="280" t="s">
        <v>97</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97</v>
      </c>
      <c r="P239" s="263">
        <f t="shared" si="25"/>
        <v>7.9058617647058824</v>
      </c>
      <c r="Q239" s="263">
        <f t="shared" si="25"/>
        <v>8.3479264705882343</v>
      </c>
      <c r="R239" s="263">
        <f t="shared" si="25"/>
        <v>7.9649205882352945</v>
      </c>
      <c r="S239" s="284">
        <f t="shared" si="25"/>
        <v>7.3543225490196074</v>
      </c>
      <c r="T239" s="260"/>
      <c r="U239" s="280" t="s">
        <v>97</v>
      </c>
      <c r="V239" s="263">
        <f t="shared" si="26"/>
        <v>8.149072549019607</v>
      </c>
      <c r="W239" s="284">
        <f t="shared" si="26"/>
        <v>7.6666696078431373</v>
      </c>
      <c r="X239" s="260"/>
      <c r="Y239" s="280" t="s">
        <v>97</v>
      </c>
      <c r="Z239" s="284">
        <f t="shared" si="27"/>
        <v>7.8940225490196072</v>
      </c>
      <c r="AA239" s="207"/>
    </row>
    <row r="240" spans="1:27" ht="13.5" thickBot="1">
      <c r="A240" s="283" t="s">
        <v>242</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242</v>
      </c>
      <c r="P240" s="287">
        <f t="shared" si="25"/>
        <v>8.5685078431372563</v>
      </c>
      <c r="Q240" s="287">
        <f t="shared" si="25"/>
        <v>8.9562558823529397</v>
      </c>
      <c r="R240" s="287">
        <f t="shared" si="25"/>
        <v>9.0038568627450974</v>
      </c>
      <c r="S240" s="288">
        <f t="shared" si="25"/>
        <v>8.8139637254901952</v>
      </c>
      <c r="T240" s="260"/>
      <c r="U240" s="283" t="s">
        <v>242</v>
      </c>
      <c r="V240" s="287">
        <f t="shared" si="26"/>
        <v>8.7772176470588228</v>
      </c>
      <c r="W240" s="288">
        <f t="shared" si="26"/>
        <v>8.9122078431372547</v>
      </c>
      <c r="X240" s="260"/>
      <c r="Y240" s="283" t="s">
        <v>242</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246</v>
      </c>
      <c r="O242" s="266">
        <v>2010</v>
      </c>
      <c r="P242" s="268" t="s">
        <v>216</v>
      </c>
      <c r="Q242" s="268"/>
      <c r="R242" s="268"/>
      <c r="S242" s="268"/>
      <c r="T242" s="260"/>
      <c r="U242" s="266">
        <v>2010</v>
      </c>
      <c r="V242" s="268" t="s">
        <v>217</v>
      </c>
      <c r="W242" s="268"/>
      <c r="X242" s="260"/>
      <c r="Y242" s="266">
        <v>2010</v>
      </c>
      <c r="Z242" s="260"/>
    </row>
    <row r="243" spans="1:28" ht="14.25" thickBot="1">
      <c r="A243" s="273"/>
      <c r="B243" s="274" t="s">
        <v>219</v>
      </c>
      <c r="C243" s="274" t="s">
        <v>220</v>
      </c>
      <c r="D243" s="274" t="s">
        <v>221</v>
      </c>
      <c r="E243" s="274" t="s">
        <v>222</v>
      </c>
      <c r="F243" s="274" t="s">
        <v>223</v>
      </c>
      <c r="G243" s="274" t="s">
        <v>224</v>
      </c>
      <c r="H243" s="274" t="s">
        <v>225</v>
      </c>
      <c r="I243" s="274" t="s">
        <v>226</v>
      </c>
      <c r="J243" s="274" t="s">
        <v>227</v>
      </c>
      <c r="K243" s="274" t="s">
        <v>228</v>
      </c>
      <c r="L243" s="274" t="s">
        <v>229</v>
      </c>
      <c r="M243" s="275" t="s">
        <v>230</v>
      </c>
      <c r="O243" s="273"/>
      <c r="P243" s="274" t="s">
        <v>231</v>
      </c>
      <c r="Q243" s="274" t="s">
        <v>232</v>
      </c>
      <c r="R243" s="274" t="s">
        <v>233</v>
      </c>
      <c r="S243" s="275" t="s">
        <v>234</v>
      </c>
      <c r="T243" s="260"/>
      <c r="U243" s="273"/>
      <c r="V243" s="274" t="s">
        <v>235</v>
      </c>
      <c r="W243" s="275" t="s">
        <v>236</v>
      </c>
      <c r="X243" s="260"/>
      <c r="Y243" s="273"/>
      <c r="Z243" s="276" t="s">
        <v>237</v>
      </c>
      <c r="AB243" s="207"/>
    </row>
    <row r="244" spans="1:28" ht="13.5" thickBot="1">
      <c r="A244" s="286" t="s">
        <v>238</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238</v>
      </c>
      <c r="P244" s="278">
        <f t="shared" ref="P244:S249" si="29">(P72/1000)/1.02</f>
        <v>9.1714901960784303</v>
      </c>
      <c r="Q244" s="278">
        <f t="shared" si="29"/>
        <v>8.5377058823529399</v>
      </c>
      <c r="R244" s="278">
        <f t="shared" si="29"/>
        <v>8.5019019607843145</v>
      </c>
      <c r="S244" s="279">
        <f t="shared" si="29"/>
        <v>9.3745568627450986</v>
      </c>
      <c r="T244" s="260"/>
      <c r="U244" s="283" t="s">
        <v>238</v>
      </c>
      <c r="V244" s="278">
        <f t="shared" ref="V244:W249" si="30">(V72/1000)/1.02</f>
        <v>8.8310098039215674</v>
      </c>
      <c r="W244" s="279">
        <f t="shared" si="30"/>
        <v>8.9572784313725506</v>
      </c>
      <c r="X244" s="260"/>
      <c r="Y244" s="283" t="s">
        <v>238</v>
      </c>
      <c r="Z244" s="279">
        <f t="shared" ref="Z244:Z249" si="31">(Z72/1000)/1.02</f>
        <v>8.8967921568627428</v>
      </c>
      <c r="AA244" s="207"/>
      <c r="AB244" s="207"/>
    </row>
    <row r="245" spans="1:28">
      <c r="A245" s="286" t="s">
        <v>239</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239</v>
      </c>
      <c r="P245" s="263">
        <f t="shared" si="29"/>
        <v>10.27494705882353</v>
      </c>
      <c r="Q245" s="263">
        <f t="shared" si="29"/>
        <v>9.1498107843137255</v>
      </c>
      <c r="R245" s="263">
        <f t="shared" si="29"/>
        <v>9.1116088235294121</v>
      </c>
      <c r="S245" s="284">
        <f t="shared" si="29"/>
        <v>10.493461764705883</v>
      </c>
      <c r="T245" s="260"/>
      <c r="U245" s="280" t="s">
        <v>239</v>
      </c>
      <c r="V245" s="263">
        <f t="shared" si="30"/>
        <v>9.656807843137253</v>
      </c>
      <c r="W245" s="284">
        <f t="shared" si="30"/>
        <v>9.8416039215686268</v>
      </c>
      <c r="X245" s="260"/>
      <c r="Y245" s="280" t="s">
        <v>239</v>
      </c>
      <c r="Z245" s="284">
        <f t="shared" si="31"/>
        <v>9.7550254901960791</v>
      </c>
      <c r="AA245" s="207"/>
      <c r="AB245" s="207"/>
    </row>
    <row r="246" spans="1:28">
      <c r="A246" s="280" t="s">
        <v>240</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240</v>
      </c>
      <c r="P246" s="263">
        <f t="shared" si="29"/>
        <v>10.450186274509804</v>
      </c>
      <c r="Q246" s="263">
        <f t="shared" si="29"/>
        <v>9.2520352941176469</v>
      </c>
      <c r="R246" s="263">
        <f t="shared" si="29"/>
        <v>9.2644970588235296</v>
      </c>
      <c r="S246" s="284">
        <f t="shared" si="29"/>
        <v>10.720519607843137</v>
      </c>
      <c r="T246" s="260"/>
      <c r="U246" s="280" t="s">
        <v>240</v>
      </c>
      <c r="V246" s="263">
        <f t="shared" si="30"/>
        <v>9.6679715686274506</v>
      </c>
      <c r="W246" s="284">
        <f t="shared" si="30"/>
        <v>9.9324441176470586</v>
      </c>
      <c r="X246" s="260"/>
      <c r="Y246" s="280" t="s">
        <v>240</v>
      </c>
      <c r="Z246" s="284">
        <f t="shared" si="31"/>
        <v>9.8349794117647065</v>
      </c>
      <c r="AA246" s="207"/>
      <c r="AB246" s="207"/>
    </row>
    <row r="247" spans="1:28">
      <c r="A247" s="280" t="s">
        <v>241</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241</v>
      </c>
      <c r="P247" s="263">
        <f t="shared" si="29"/>
        <v>9.3637245098039212</v>
      </c>
      <c r="Q247" s="263">
        <f t="shared" si="29"/>
        <v>8.2457578431372553</v>
      </c>
      <c r="R247" s="263">
        <f t="shared" si="29"/>
        <v>8.1555019607843136</v>
      </c>
      <c r="S247" s="284">
        <f t="shared" si="29"/>
        <v>8.0918294117647047</v>
      </c>
      <c r="T247" s="260"/>
      <c r="U247" s="280" t="s">
        <v>241</v>
      </c>
      <c r="V247" s="263">
        <f t="shared" si="30"/>
        <v>8.5879921568627449</v>
      </c>
      <c r="W247" s="284">
        <f t="shared" si="30"/>
        <v>8.1081578431372545</v>
      </c>
      <c r="X247" s="260"/>
      <c r="Y247" s="280" t="s">
        <v>241</v>
      </c>
      <c r="Z247" s="284">
        <f t="shared" si="31"/>
        <v>8.2939931372549012</v>
      </c>
      <c r="AA247" s="207"/>
      <c r="AB247" s="207"/>
    </row>
    <row r="248" spans="1:28">
      <c r="A248" s="280" t="s">
        <v>97</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97</v>
      </c>
      <c r="P248" s="263">
        <f t="shared" si="29"/>
        <v>7.7070009803921566</v>
      </c>
      <c r="Q248" s="263">
        <f t="shared" si="29"/>
        <v>7.6363352941176466</v>
      </c>
      <c r="R248" s="263">
        <f t="shared" si="29"/>
        <v>7.5332794117647053</v>
      </c>
      <c r="S248" s="284">
        <f t="shared" si="29"/>
        <v>7.6773323529411757</v>
      </c>
      <c r="T248" s="260"/>
      <c r="U248" s="280" t="s">
        <v>97</v>
      </c>
      <c r="V248" s="263">
        <f t="shared" si="30"/>
        <v>7.6707921568627446</v>
      </c>
      <c r="W248" s="284">
        <f t="shared" si="30"/>
        <v>7.6081970588235288</v>
      </c>
      <c r="X248" s="260"/>
      <c r="Y248" s="280" t="s">
        <v>97</v>
      </c>
      <c r="Z248" s="284">
        <f t="shared" si="31"/>
        <v>7.6393715686274506</v>
      </c>
      <c r="AA248" s="207"/>
      <c r="AB248" s="207"/>
    </row>
    <row r="249" spans="1:28" ht="13.5" thickBot="1">
      <c r="A249" s="283" t="s">
        <v>242</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242</v>
      </c>
      <c r="P249" s="287">
        <f t="shared" si="29"/>
        <v>8.9429284313725486</v>
      </c>
      <c r="Q249" s="287">
        <f t="shared" si="29"/>
        <v>8.2848284313725475</v>
      </c>
      <c r="R249" s="287">
        <f t="shared" si="29"/>
        <v>8.2859823529411756</v>
      </c>
      <c r="S249" s="288">
        <f t="shared" si="29"/>
        <v>8.7062421568627446</v>
      </c>
      <c r="T249" s="260"/>
      <c r="U249" s="283" t="s">
        <v>242</v>
      </c>
      <c r="V249" s="287">
        <f t="shared" si="30"/>
        <v>8.5867294117647059</v>
      </c>
      <c r="W249" s="288">
        <f t="shared" si="30"/>
        <v>8.5009382352941163</v>
      </c>
      <c r="X249" s="260"/>
      <c r="Y249" s="283" t="s">
        <v>242</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246</v>
      </c>
      <c r="O251" s="266">
        <v>2011</v>
      </c>
      <c r="P251" s="268" t="s">
        <v>216</v>
      </c>
      <c r="Q251" s="268"/>
      <c r="R251" s="268"/>
      <c r="S251" s="268"/>
      <c r="T251" s="260"/>
      <c r="U251" s="266">
        <v>2011</v>
      </c>
      <c r="V251" s="268" t="s">
        <v>217</v>
      </c>
      <c r="W251" s="268"/>
      <c r="X251" s="260"/>
      <c r="Y251" s="266">
        <v>2011</v>
      </c>
      <c r="Z251" s="260"/>
    </row>
    <row r="252" spans="1:28" ht="14.25" thickBot="1">
      <c r="A252" s="273"/>
      <c r="B252" s="274" t="s">
        <v>219</v>
      </c>
      <c r="C252" s="274" t="s">
        <v>220</v>
      </c>
      <c r="D252" s="274" t="s">
        <v>221</v>
      </c>
      <c r="E252" s="274" t="s">
        <v>222</v>
      </c>
      <c r="F252" s="274" t="s">
        <v>223</v>
      </c>
      <c r="G252" s="274" t="s">
        <v>224</v>
      </c>
      <c r="H252" s="274" t="s">
        <v>225</v>
      </c>
      <c r="I252" s="274" t="s">
        <v>226</v>
      </c>
      <c r="J252" s="274" t="s">
        <v>227</v>
      </c>
      <c r="K252" s="274" t="s">
        <v>228</v>
      </c>
      <c r="L252" s="274" t="s">
        <v>229</v>
      </c>
      <c r="M252" s="275" t="s">
        <v>230</v>
      </c>
      <c r="O252" s="273"/>
      <c r="P252" s="274" t="s">
        <v>231</v>
      </c>
      <c r="Q252" s="274" t="s">
        <v>232</v>
      </c>
      <c r="R252" s="274" t="s">
        <v>233</v>
      </c>
      <c r="S252" s="275" t="s">
        <v>234</v>
      </c>
      <c r="T252" s="260"/>
      <c r="U252" s="273"/>
      <c r="V252" s="274" t="s">
        <v>235</v>
      </c>
      <c r="W252" s="275" t="s">
        <v>236</v>
      </c>
      <c r="X252" s="260"/>
      <c r="Y252" s="273"/>
      <c r="Z252" s="276" t="s">
        <v>237</v>
      </c>
    </row>
    <row r="253" spans="1:28" ht="13.5" thickBot="1">
      <c r="A253" s="286" t="s">
        <v>238</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238</v>
      </c>
      <c r="P253" s="278">
        <f t="shared" ref="P253:S258" si="33">(P81/1000)/1.02</f>
        <v>10.293496078431373</v>
      </c>
      <c r="Q253" s="278">
        <f t="shared" si="33"/>
        <v>10.721696078431371</v>
      </c>
      <c r="R253" s="278">
        <f t="shared" si="33"/>
        <v>11.306509803921568</v>
      </c>
      <c r="S253" s="279">
        <f t="shared" si="33"/>
        <v>12.042264705882353</v>
      </c>
      <c r="T253" s="260"/>
      <c r="U253" s="277" t="s">
        <v>238</v>
      </c>
      <c r="V253" s="278">
        <f t="shared" ref="V253:W258" si="34">(V81/1000)/1.02</f>
        <v>10.494696078431373</v>
      </c>
      <c r="W253" s="279">
        <f t="shared" si="34"/>
        <v>11.692862745098038</v>
      </c>
      <c r="X253" s="260"/>
      <c r="Y253" s="277" t="s">
        <v>238</v>
      </c>
      <c r="Z253" s="279">
        <f t="shared" ref="Z253:Z258" si="35">(Z81/1000)/1.02</f>
        <v>11.099666666666666</v>
      </c>
      <c r="AA253" s="207"/>
    </row>
    <row r="254" spans="1:28">
      <c r="A254" s="286" t="s">
        <v>239</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239</v>
      </c>
      <c r="P254" s="281">
        <f t="shared" si="33"/>
        <v>11.495216666666666</v>
      </c>
      <c r="Q254" s="281">
        <f t="shared" si="33"/>
        <v>11.733939215686275</v>
      </c>
      <c r="R254" s="281">
        <f t="shared" si="33"/>
        <v>12.492946078431373</v>
      </c>
      <c r="S254" s="282">
        <f t="shared" si="33"/>
        <v>13.451011764705882</v>
      </c>
      <c r="T254" s="260"/>
      <c r="U254" s="286" t="s">
        <v>239</v>
      </c>
      <c r="V254" s="281">
        <f t="shared" si="34"/>
        <v>11.605275490196076</v>
      </c>
      <c r="W254" s="282">
        <f t="shared" si="34"/>
        <v>12.9787431372549</v>
      </c>
      <c r="X254" s="260"/>
      <c r="Y254" s="286" t="s">
        <v>239</v>
      </c>
      <c r="Z254" s="282">
        <f t="shared" si="35"/>
        <v>12.249729411764706</v>
      </c>
      <c r="AA254" s="207"/>
    </row>
    <row r="255" spans="1:28">
      <c r="A255" s="280" t="s">
        <v>240</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240</v>
      </c>
      <c r="P255" s="263">
        <f t="shared" si="33"/>
        <v>11.585163725490196</v>
      </c>
      <c r="Q255" s="263">
        <f t="shared" si="33"/>
        <v>11.736373529411765</v>
      </c>
      <c r="R255" s="263">
        <f t="shared" si="33"/>
        <v>12.725842156862745</v>
      </c>
      <c r="S255" s="284">
        <f t="shared" si="33"/>
        <v>13.546566666666665</v>
      </c>
      <c r="T255" s="260"/>
      <c r="U255" s="280" t="s">
        <v>240</v>
      </c>
      <c r="V255" s="263">
        <f t="shared" si="34"/>
        <v>11.650693137254903</v>
      </c>
      <c r="W255" s="284">
        <f t="shared" si="34"/>
        <v>13.287360784313725</v>
      </c>
      <c r="X255" s="260"/>
      <c r="Y255" s="280" t="s">
        <v>240</v>
      </c>
      <c r="Z255" s="284">
        <f t="shared" si="35"/>
        <v>12.796916666666666</v>
      </c>
      <c r="AA255" s="207"/>
    </row>
    <row r="256" spans="1:28">
      <c r="A256" s="280" t="s">
        <v>241</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241</v>
      </c>
      <c r="P256" s="263">
        <f t="shared" si="33"/>
        <v>8.2209303921568626</v>
      </c>
      <c r="Q256" s="263">
        <f t="shared" si="33"/>
        <v>9.3122950980392147</v>
      </c>
      <c r="R256" s="263">
        <f t="shared" si="33"/>
        <v>9.9824588235294112</v>
      </c>
      <c r="S256" s="284">
        <f t="shared" si="33"/>
        <v>10.63457843137255</v>
      </c>
      <c r="T256" s="260"/>
      <c r="U256" s="280" t="s">
        <v>241</v>
      </c>
      <c r="V256" s="263">
        <f t="shared" si="34"/>
        <v>8.828370588235293</v>
      </c>
      <c r="W256" s="284">
        <f t="shared" si="34"/>
        <v>10.561392156862746</v>
      </c>
      <c r="X256" s="260"/>
      <c r="Y256" s="280" t="s">
        <v>241</v>
      </c>
      <c r="Z256" s="284">
        <f t="shared" si="35"/>
        <v>9.9671519607843155</v>
      </c>
      <c r="AA256" s="207"/>
    </row>
    <row r="257" spans="1:28">
      <c r="A257" s="280" t="s">
        <v>97</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97</v>
      </c>
      <c r="P257" s="263">
        <f t="shared" si="33"/>
        <v>8.4615823529411767</v>
      </c>
      <c r="Q257" s="263">
        <f t="shared" si="33"/>
        <v>9.3420382352941189</v>
      </c>
      <c r="R257" s="263">
        <f t="shared" si="33"/>
        <v>9.847356862745098</v>
      </c>
      <c r="S257" s="284">
        <f t="shared" si="33"/>
        <v>10.390735294117647</v>
      </c>
      <c r="T257" s="260"/>
      <c r="U257" s="280" t="s">
        <v>97</v>
      </c>
      <c r="V257" s="263">
        <f t="shared" si="34"/>
        <v>8.8820588235294125</v>
      </c>
      <c r="W257" s="284">
        <f t="shared" si="34"/>
        <v>10.138781372549019</v>
      </c>
      <c r="X257" s="260"/>
      <c r="Y257" s="280" t="s">
        <v>97</v>
      </c>
      <c r="Z257" s="284">
        <f t="shared" si="35"/>
        <v>9.5662166666666657</v>
      </c>
      <c r="AA257" s="207"/>
    </row>
    <row r="258" spans="1:28" ht="13.5" thickBot="1">
      <c r="A258" s="283" t="s">
        <v>242</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242</v>
      </c>
      <c r="P258" s="287">
        <f t="shared" si="33"/>
        <v>9.4584078431372536</v>
      </c>
      <c r="Q258" s="287">
        <f t="shared" si="33"/>
        <v>9.9747784313725472</v>
      </c>
      <c r="R258" s="287">
        <f t="shared" si="33"/>
        <v>10.728048039215688</v>
      </c>
      <c r="S258" s="288">
        <f t="shared" si="33"/>
        <v>11.504847058823527</v>
      </c>
      <c r="T258" s="260"/>
      <c r="U258" s="283" t="s">
        <v>242</v>
      </c>
      <c r="V258" s="287">
        <f t="shared" si="34"/>
        <v>9.7111499999999982</v>
      </c>
      <c r="W258" s="288">
        <f t="shared" si="34"/>
        <v>11.133428431372549</v>
      </c>
      <c r="X258" s="260"/>
      <c r="Y258" s="283" t="s">
        <v>242</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246</v>
      </c>
      <c r="O260" s="266">
        <v>2012</v>
      </c>
      <c r="P260" s="268" t="s">
        <v>216</v>
      </c>
      <c r="Q260" s="268"/>
      <c r="R260" s="268"/>
      <c r="S260" s="268"/>
      <c r="T260" s="260"/>
      <c r="U260" s="266">
        <v>2012</v>
      </c>
      <c r="V260" s="268" t="s">
        <v>217</v>
      </c>
      <c r="W260" s="268"/>
      <c r="X260" s="260"/>
      <c r="Y260" s="266">
        <v>2012</v>
      </c>
      <c r="Z260" s="260"/>
    </row>
    <row r="261" spans="1:28" ht="14.25" thickBot="1">
      <c r="A261" s="273"/>
      <c r="B261" s="274" t="s">
        <v>219</v>
      </c>
      <c r="C261" s="274" t="s">
        <v>220</v>
      </c>
      <c r="D261" s="274" t="s">
        <v>221</v>
      </c>
      <c r="E261" s="274" t="s">
        <v>222</v>
      </c>
      <c r="F261" s="274" t="s">
        <v>223</v>
      </c>
      <c r="G261" s="274" t="s">
        <v>224</v>
      </c>
      <c r="H261" s="274" t="s">
        <v>225</v>
      </c>
      <c r="I261" s="274" t="s">
        <v>226</v>
      </c>
      <c r="J261" s="274" t="s">
        <v>227</v>
      </c>
      <c r="K261" s="274" t="s">
        <v>228</v>
      </c>
      <c r="L261" s="274" t="s">
        <v>229</v>
      </c>
      <c r="M261" s="275" t="s">
        <v>230</v>
      </c>
      <c r="O261" s="273"/>
      <c r="P261" s="274" t="s">
        <v>231</v>
      </c>
      <c r="Q261" s="274" t="s">
        <v>232</v>
      </c>
      <c r="R261" s="274" t="s">
        <v>233</v>
      </c>
      <c r="S261" s="275" t="s">
        <v>234</v>
      </c>
      <c r="T261" s="260"/>
      <c r="U261" s="273"/>
      <c r="V261" s="274" t="s">
        <v>235</v>
      </c>
      <c r="W261" s="275" t="s">
        <v>236</v>
      </c>
      <c r="X261" s="260"/>
      <c r="Y261" s="273"/>
      <c r="Z261" s="276" t="s">
        <v>237</v>
      </c>
    </row>
    <row r="262" spans="1:28" ht="13.5" thickBot="1">
      <c r="A262" s="286" t="s">
        <v>238</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238</v>
      </c>
      <c r="P262" s="278">
        <f t="shared" ref="P262:S267" si="37">(P90/1000)/1.02</f>
        <v>12.795205882352942</v>
      </c>
      <c r="Q262" s="278">
        <f t="shared" si="37"/>
        <v>12.370480392156862</v>
      </c>
      <c r="R262" s="278">
        <f t="shared" si="37"/>
        <v>12.735941176470588</v>
      </c>
      <c r="S262" s="279">
        <f t="shared" si="37"/>
        <v>12.54006862745098</v>
      </c>
      <c r="T262" s="260"/>
      <c r="U262" s="277" t="s">
        <v>238</v>
      </c>
      <c r="V262" s="278">
        <f t="shared" ref="V262:W267" si="38">(V90/1000)/1.02</f>
        <v>12.573382352941175</v>
      </c>
      <c r="W262" s="279">
        <f t="shared" si="38"/>
        <v>12.633343137254903</v>
      </c>
      <c r="X262" s="260"/>
      <c r="Y262" s="277" t="s">
        <v>238</v>
      </c>
      <c r="Z262" s="279">
        <f t="shared" ref="Z262:Z267" si="39">(Z90/1000)/1.02</f>
        <v>12.603137254901961</v>
      </c>
      <c r="AA262" s="207"/>
    </row>
    <row r="263" spans="1:28">
      <c r="A263" s="286" t="s">
        <v>239</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239</v>
      </c>
      <c r="P263" s="281">
        <f t="shared" si="37"/>
        <v>13.807036274509803</v>
      </c>
      <c r="Q263" s="281">
        <f t="shared" si="37"/>
        <v>13.029750980392157</v>
      </c>
      <c r="R263" s="281">
        <f t="shared" si="37"/>
        <v>13.622970588235296</v>
      </c>
      <c r="S263" s="282">
        <f t="shared" si="37"/>
        <v>13.52010588235294</v>
      </c>
      <c r="T263" s="260"/>
      <c r="U263" s="286" t="s">
        <v>239</v>
      </c>
      <c r="V263" s="281">
        <f t="shared" si="38"/>
        <v>13.407085294117648</v>
      </c>
      <c r="W263" s="282">
        <f t="shared" si="38"/>
        <v>13.569479411764707</v>
      </c>
      <c r="X263" s="260"/>
      <c r="Y263" s="286" t="s">
        <v>239</v>
      </c>
      <c r="Z263" s="282">
        <f t="shared" si="39"/>
        <v>13.484396078431374</v>
      </c>
      <c r="AA263" s="207"/>
    </row>
    <row r="264" spans="1:28">
      <c r="A264" s="280" t="s">
        <v>240</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240</v>
      </c>
      <c r="P264" s="263">
        <f t="shared" si="37"/>
        <v>13.851040196078429</v>
      </c>
      <c r="Q264" s="263">
        <f t="shared" si="37"/>
        <v>12.997743137254901</v>
      </c>
      <c r="R264" s="263">
        <f t="shared" si="37"/>
        <v>13.583705882352939</v>
      </c>
      <c r="S264" s="284">
        <f t="shared" si="37"/>
        <v>13.569149999999999</v>
      </c>
      <c r="T264" s="260"/>
      <c r="U264" s="280" t="s">
        <v>240</v>
      </c>
      <c r="V264" s="263">
        <f t="shared" si="38"/>
        <v>13.378585294117645</v>
      </c>
      <c r="W264" s="284">
        <f t="shared" si="38"/>
        <v>13.576246078431373</v>
      </c>
      <c r="X264" s="260"/>
      <c r="Y264" s="280" t="s">
        <v>240</v>
      </c>
      <c r="Z264" s="284">
        <f t="shared" si="39"/>
        <v>13.469354901960784</v>
      </c>
      <c r="AA264" s="207"/>
    </row>
    <row r="265" spans="1:28">
      <c r="A265" s="280" t="s">
        <v>241</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241</v>
      </c>
      <c r="P265" s="263">
        <f t="shared" si="37"/>
        <v>11.968111764705881</v>
      </c>
      <c r="Q265" s="263">
        <f t="shared" si="37"/>
        <v>10.312019607843137</v>
      </c>
      <c r="R265" s="263">
        <f t="shared" si="37"/>
        <v>0</v>
      </c>
      <c r="S265" s="284">
        <f t="shared" si="37"/>
        <v>12.208735294117647</v>
      </c>
      <c r="T265" s="260"/>
      <c r="U265" s="280" t="s">
        <v>241</v>
      </c>
      <c r="V265" s="263">
        <f t="shared" si="38"/>
        <v>11.923667647058823</v>
      </c>
      <c r="W265" s="284">
        <f t="shared" si="38"/>
        <v>12.208735294117647</v>
      </c>
      <c r="X265" s="260"/>
      <c r="Y265" s="280" t="s">
        <v>241</v>
      </c>
      <c r="Z265" s="284">
        <f t="shared" si="39"/>
        <v>11.942844117647057</v>
      </c>
      <c r="AA265" s="207"/>
    </row>
    <row r="266" spans="1:28">
      <c r="A266" s="280" t="s">
        <v>97</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97</v>
      </c>
      <c r="P266" s="263">
        <f t="shared" si="37"/>
        <v>11.192795098039216</v>
      </c>
      <c r="Q266" s="263">
        <f t="shared" si="37"/>
        <v>11.252930392156861</v>
      </c>
      <c r="R266" s="263">
        <f t="shared" si="37"/>
        <v>11.50914705882353</v>
      </c>
      <c r="S266" s="284">
        <f t="shared" si="37"/>
        <v>11.142151960784314</v>
      </c>
      <c r="T266" s="260"/>
      <c r="U266" s="280" t="s">
        <v>97</v>
      </c>
      <c r="V266" s="263">
        <f t="shared" si="38"/>
        <v>11.223979411764708</v>
      </c>
      <c r="W266" s="284">
        <f t="shared" si="38"/>
        <v>11.315541176470589</v>
      </c>
      <c r="X266" s="260"/>
      <c r="Y266" s="280" t="s">
        <v>97</v>
      </c>
      <c r="Z266" s="284">
        <f t="shared" si="39"/>
        <v>11.272619607843138</v>
      </c>
      <c r="AA266" s="207"/>
    </row>
    <row r="267" spans="1:28" ht="13.5" thickBot="1">
      <c r="A267" s="283" t="s">
        <v>242</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242</v>
      </c>
      <c r="P267" s="287">
        <f t="shared" si="37"/>
        <v>12.189649999999999</v>
      </c>
      <c r="Q267" s="287">
        <f t="shared" si="37"/>
        <v>12.188991176470589</v>
      </c>
      <c r="R267" s="287">
        <f t="shared" si="37"/>
        <v>12.505558823529412</v>
      </c>
      <c r="S267" s="288">
        <f t="shared" si="37"/>
        <v>12.47554019607843</v>
      </c>
      <c r="T267" s="260"/>
      <c r="U267" s="283" t="s">
        <v>242</v>
      </c>
      <c r="V267" s="287">
        <f t="shared" si="38"/>
        <v>12.189289215686275</v>
      </c>
      <c r="W267" s="288">
        <f t="shared" si="38"/>
        <v>12.489642156862745</v>
      </c>
      <c r="X267" s="260"/>
      <c r="Y267" s="283" t="s">
        <v>242</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246</v>
      </c>
      <c r="O269" s="266">
        <v>2013</v>
      </c>
      <c r="P269" s="268" t="s">
        <v>216</v>
      </c>
      <c r="Q269" s="268"/>
      <c r="R269" s="268"/>
      <c r="S269" s="268"/>
      <c r="T269" s="260"/>
      <c r="U269" s="266">
        <v>2013</v>
      </c>
      <c r="V269" s="268" t="s">
        <v>217</v>
      </c>
      <c r="W269" s="268"/>
      <c r="X269" s="260"/>
      <c r="Y269" s="266">
        <v>2013</v>
      </c>
      <c r="Z269" s="260"/>
    </row>
    <row r="270" spans="1:28" ht="14.25" thickBot="1">
      <c r="A270" s="273"/>
      <c r="B270" s="274" t="s">
        <v>219</v>
      </c>
      <c r="C270" s="274" t="s">
        <v>220</v>
      </c>
      <c r="D270" s="274" t="s">
        <v>221</v>
      </c>
      <c r="E270" s="274" t="s">
        <v>222</v>
      </c>
      <c r="F270" s="274" t="s">
        <v>223</v>
      </c>
      <c r="G270" s="274" t="s">
        <v>224</v>
      </c>
      <c r="H270" s="274" t="s">
        <v>225</v>
      </c>
      <c r="I270" s="274" t="s">
        <v>226</v>
      </c>
      <c r="J270" s="274" t="s">
        <v>227</v>
      </c>
      <c r="K270" s="274" t="s">
        <v>228</v>
      </c>
      <c r="L270" s="274" t="s">
        <v>229</v>
      </c>
      <c r="M270" s="275" t="s">
        <v>230</v>
      </c>
      <c r="O270" s="273"/>
      <c r="P270" s="274" t="s">
        <v>231</v>
      </c>
      <c r="Q270" s="274" t="s">
        <v>232</v>
      </c>
      <c r="R270" s="274" t="s">
        <v>233</v>
      </c>
      <c r="S270" s="275" t="s">
        <v>234</v>
      </c>
      <c r="T270" s="260"/>
      <c r="U270" s="273"/>
      <c r="V270" s="274" t="s">
        <v>235</v>
      </c>
      <c r="W270" s="275" t="s">
        <v>236</v>
      </c>
      <c r="X270" s="260"/>
      <c r="Y270" s="273"/>
      <c r="Z270" s="276" t="s">
        <v>237</v>
      </c>
    </row>
    <row r="271" spans="1:28" ht="13.5" thickBot="1">
      <c r="A271" s="286" t="s">
        <v>238</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238</v>
      </c>
      <c r="P271" s="278">
        <f t="shared" ref="P271:S273" si="41">(P99/1000)/1.02</f>
        <v>12.5875</v>
      </c>
      <c r="Q271" s="278">
        <f t="shared" si="41"/>
        <v>11.997058823529411</v>
      </c>
      <c r="R271" s="278">
        <f t="shared" si="41"/>
        <v>11.698715686274511</v>
      </c>
      <c r="S271" s="279">
        <f t="shared" si="41"/>
        <v>11.585999999999999</v>
      </c>
      <c r="T271" s="260"/>
      <c r="U271" s="277" t="s">
        <v>238</v>
      </c>
      <c r="V271" s="278">
        <f t="shared" ref="V271:W273" si="42">(V99/1000)/1.02</f>
        <v>12.273921568627451</v>
      </c>
      <c r="W271" s="279">
        <f t="shared" si="42"/>
        <v>11.641970588235294</v>
      </c>
      <c r="X271" s="260"/>
      <c r="Y271" s="277" t="s">
        <v>238</v>
      </c>
      <c r="Z271" s="279">
        <f>(Z99/1000)/1.02</f>
        <v>11.952539215686274</v>
      </c>
    </row>
    <row r="272" spans="1:28">
      <c r="A272" s="286" t="s">
        <v>239</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239</v>
      </c>
      <c r="P272" s="281">
        <f t="shared" si="41"/>
        <v>13.337576470588234</v>
      </c>
      <c r="Q272" s="281">
        <f t="shared" si="41"/>
        <v>12.475481372549019</v>
      </c>
      <c r="R272" s="281">
        <f t="shared" si="41"/>
        <v>12.267988235294117</v>
      </c>
      <c r="S272" s="282">
        <f t="shared" si="41"/>
        <v>12.473602941176472</v>
      </c>
      <c r="T272" s="260"/>
      <c r="U272" s="286" t="s">
        <v>239</v>
      </c>
      <c r="V272" s="281">
        <f t="shared" si="42"/>
        <v>12.883644117647057</v>
      </c>
      <c r="W272" s="282">
        <f t="shared" si="42"/>
        <v>12.370468627450981</v>
      </c>
      <c r="X272" s="260"/>
      <c r="Y272" s="286" t="s">
        <v>239</v>
      </c>
      <c r="Z272" s="282">
        <f>(Z100/1000)/1.02</f>
        <v>12.629663725490195</v>
      </c>
      <c r="AB272" s="207"/>
    </row>
    <row r="273" spans="1:29">
      <c r="A273" s="280" t="s">
        <v>240</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240</v>
      </c>
      <c r="P273" s="263">
        <f t="shared" si="41"/>
        <v>13.283597058823529</v>
      </c>
      <c r="Q273" s="263">
        <f t="shared" si="41"/>
        <v>12.342750980392157</v>
      </c>
      <c r="R273" s="263">
        <f t="shared" si="41"/>
        <v>12.173054901960784</v>
      </c>
      <c r="S273" s="284">
        <f t="shared" si="41"/>
        <v>12.434150980392157</v>
      </c>
      <c r="T273" s="260"/>
      <c r="U273" s="280" t="s">
        <v>240</v>
      </c>
      <c r="V273" s="263">
        <f t="shared" si="42"/>
        <v>12.70920588235294</v>
      </c>
      <c r="W273" s="284">
        <f t="shared" si="42"/>
        <v>12.297765686274509</v>
      </c>
      <c r="X273" s="260"/>
      <c r="Y273" s="280" t="s">
        <v>240</v>
      </c>
      <c r="Z273" s="284">
        <f>(Z101/1000)/1.02</f>
        <v>12.503901960784313</v>
      </c>
      <c r="AB273" s="207"/>
    </row>
    <row r="274" spans="1:29">
      <c r="A274" s="280" t="s">
        <v>97</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97</v>
      </c>
      <c r="P274" s="263">
        <f t="shared" ref="P274:S275" si="44">(P103/1000)/1.02</f>
        <v>11.199670588235294</v>
      </c>
      <c r="Q274" s="263">
        <f t="shared" si="44"/>
        <v>10.923233333333332</v>
      </c>
      <c r="R274" s="263">
        <f t="shared" si="44"/>
        <v>10.535098039215685</v>
      </c>
      <c r="S274" s="284">
        <f t="shared" si="44"/>
        <v>9.8590294117647037</v>
      </c>
      <c r="T274" s="260"/>
      <c r="U274" s="280" t="s">
        <v>97</v>
      </c>
      <c r="V274" s="263">
        <f>(V103/1000)/1.02</f>
        <v>11.057910784313725</v>
      </c>
      <c r="W274" s="284">
        <f>(W103/1000)/1.02</f>
        <v>10.18893431372549</v>
      </c>
      <c r="X274" s="260"/>
      <c r="Y274" s="280" t="s">
        <v>97</v>
      </c>
      <c r="Z274" s="284">
        <f>(Z103/1000)/1.02</f>
        <v>10.598221568627451</v>
      </c>
      <c r="AB274" s="207"/>
    </row>
    <row r="275" spans="1:29" ht="13.5" thickBot="1">
      <c r="A275" s="283" t="s">
        <v>242</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242</v>
      </c>
      <c r="P275" s="287">
        <f t="shared" si="44"/>
        <v>12.611057843137255</v>
      </c>
      <c r="Q275" s="287">
        <f t="shared" si="44"/>
        <v>12.240997058823528</v>
      </c>
      <c r="R275" s="287">
        <f t="shared" si="44"/>
        <v>12.06783431372549</v>
      </c>
      <c r="S275" s="288">
        <f t="shared" si="44"/>
        <v>12.136275490196079</v>
      </c>
      <c r="T275" s="260"/>
      <c r="U275" s="283" t="s">
        <v>242</v>
      </c>
      <c r="V275" s="287">
        <f>(V104/1000)/1.02</f>
        <v>12.408382352941176</v>
      </c>
      <c r="W275" s="288">
        <f>(W104/1000)/1.02</f>
        <v>12.102855882352941</v>
      </c>
      <c r="X275" s="260"/>
      <c r="Y275" s="283" t="s">
        <v>242</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246</v>
      </c>
      <c r="O277" s="266">
        <v>2014</v>
      </c>
      <c r="P277" s="268" t="s">
        <v>216</v>
      </c>
      <c r="Q277" s="268"/>
      <c r="R277" s="268"/>
      <c r="S277" s="268"/>
      <c r="T277" s="260"/>
      <c r="U277" s="266">
        <v>2014</v>
      </c>
      <c r="V277" s="268" t="s">
        <v>217</v>
      </c>
      <c r="W277" s="268"/>
      <c r="X277" s="260"/>
      <c r="Y277" s="266">
        <v>2014</v>
      </c>
      <c r="Z277" s="260"/>
      <c r="AB277" s="207"/>
    </row>
    <row r="278" spans="1:29" ht="14.25" thickBot="1">
      <c r="A278" s="270"/>
      <c r="B278" s="271" t="s">
        <v>219</v>
      </c>
      <c r="C278" s="271" t="s">
        <v>220</v>
      </c>
      <c r="D278" s="271" t="s">
        <v>221</v>
      </c>
      <c r="E278" s="271" t="s">
        <v>222</v>
      </c>
      <c r="F278" s="271" t="s">
        <v>223</v>
      </c>
      <c r="G278" s="271" t="s">
        <v>224</v>
      </c>
      <c r="H278" s="271" t="s">
        <v>225</v>
      </c>
      <c r="I278" s="271" t="s">
        <v>226</v>
      </c>
      <c r="J278" s="271" t="s">
        <v>227</v>
      </c>
      <c r="K278" s="271" t="s">
        <v>228</v>
      </c>
      <c r="L278" s="271" t="s">
        <v>229</v>
      </c>
      <c r="M278" s="272" t="s">
        <v>230</v>
      </c>
      <c r="O278" s="273"/>
      <c r="P278" s="274" t="s">
        <v>231</v>
      </c>
      <c r="Q278" s="274" t="s">
        <v>232</v>
      </c>
      <c r="R278" s="274" t="s">
        <v>233</v>
      </c>
      <c r="S278" s="275" t="s">
        <v>234</v>
      </c>
      <c r="T278" s="260"/>
      <c r="U278" s="273"/>
      <c r="V278" s="274" t="s">
        <v>235</v>
      </c>
      <c r="W278" s="275" t="s">
        <v>236</v>
      </c>
      <c r="X278" s="260"/>
      <c r="Y278" s="273"/>
      <c r="Z278" s="276" t="s">
        <v>237</v>
      </c>
      <c r="AA278" s="207"/>
    </row>
    <row r="279" spans="1:29" ht="14.25" thickBot="1">
      <c r="A279" s="277" t="s">
        <v>238</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238</v>
      </c>
      <c r="P279" s="278">
        <f>(P108/1000)/1.02</f>
        <v>11.686323529411764</v>
      </c>
      <c r="Q279" s="278">
        <f>(Q108/1000)/1.02</f>
        <v>11.605607843137253</v>
      </c>
      <c r="R279" s="278">
        <f>(R108/1000)/1.02</f>
        <v>11.307941176470589</v>
      </c>
      <c r="S279" s="279">
        <f>(S108/1000)/1.02</f>
        <v>10.981480392156863</v>
      </c>
      <c r="T279" s="260"/>
      <c r="U279" s="286" t="s">
        <v>238</v>
      </c>
      <c r="V279" s="278">
        <f t="shared" ref="V279:W285" si="46">(V108/1000)/1.02</f>
        <v>11.644166666666665</v>
      </c>
      <c r="W279" s="279">
        <f t="shared" si="46"/>
        <v>11.139882352941177</v>
      </c>
      <c r="X279" s="260"/>
      <c r="Y279" s="286" t="s">
        <v>238</v>
      </c>
      <c r="Z279" s="278">
        <f t="shared" ref="Z279:Z285" si="47">(Z108/1000)/1.02</f>
        <v>11.398401960784314</v>
      </c>
      <c r="AA279" s="207"/>
      <c r="AB279" s="309"/>
      <c r="AC279" s="310"/>
    </row>
    <row r="280" spans="1:29" ht="13.5">
      <c r="A280" s="260" t="s">
        <v>243</v>
      </c>
      <c r="B280" s="304" t="s">
        <v>244</v>
      </c>
      <c r="C280" s="305" t="s">
        <v>244</v>
      </c>
      <c r="D280" s="305" t="s">
        <v>244</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243</v>
      </c>
      <c r="P280" s="305" t="s">
        <v>244</v>
      </c>
      <c r="Q280" s="263">
        <f t="shared" ref="Q280:S285" si="48">(Q109/1000)/1.02</f>
        <v>11.780832352941175</v>
      </c>
      <c r="R280" s="263">
        <f t="shared" si="48"/>
        <v>11.87098725490196</v>
      </c>
      <c r="S280" s="284">
        <f t="shared" si="48"/>
        <v>11.952801960784313</v>
      </c>
      <c r="T280" s="260"/>
      <c r="U280" s="286" t="s">
        <v>243</v>
      </c>
      <c r="V280" s="263">
        <f t="shared" si="46"/>
        <v>11.780832352941175</v>
      </c>
      <c r="W280" s="284">
        <f t="shared" si="46"/>
        <v>11.924190196078433</v>
      </c>
      <c r="X280" s="260"/>
      <c r="Y280" s="286" t="s">
        <v>243</v>
      </c>
      <c r="Z280" s="263">
        <f t="shared" si="47"/>
        <v>11.896268627450979</v>
      </c>
      <c r="AA280" s="207"/>
      <c r="AB280" s="309"/>
      <c r="AC280" s="314"/>
    </row>
    <row r="281" spans="1:29" ht="13.5">
      <c r="A281" s="280" t="s">
        <v>239</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239</v>
      </c>
      <c r="P281" s="263">
        <f>(P110/1000)/1.02</f>
        <v>12.448944117647059</v>
      </c>
      <c r="Q281" s="263">
        <f t="shared" si="48"/>
        <v>12.159081372549021</v>
      </c>
      <c r="R281" s="263">
        <f t="shared" si="48"/>
        <v>12.144897058823529</v>
      </c>
      <c r="S281" s="284">
        <f t="shared" si="48"/>
        <v>12.208536274509804</v>
      </c>
      <c r="T281" s="260"/>
      <c r="U281" s="280" t="s">
        <v>239</v>
      </c>
      <c r="V281" s="263">
        <f t="shared" si="46"/>
        <v>12.300411764705881</v>
      </c>
      <c r="W281" s="284">
        <f t="shared" si="46"/>
        <v>12.17665882352941</v>
      </c>
      <c r="X281" s="260"/>
      <c r="Y281" s="280" t="s">
        <v>239</v>
      </c>
      <c r="Z281" s="263">
        <f t="shared" si="47"/>
        <v>12.244971568627451</v>
      </c>
      <c r="AA281" s="207"/>
      <c r="AB281" s="309"/>
      <c r="AC281" s="314"/>
    </row>
    <row r="282" spans="1:29" ht="13.5">
      <c r="A282" s="280" t="s">
        <v>240</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240</v>
      </c>
      <c r="P282" s="263">
        <f>(P111/1000)/1.02</f>
        <v>12.405116666666666</v>
      </c>
      <c r="Q282" s="263">
        <f t="shared" si="48"/>
        <v>12.093662745098039</v>
      </c>
      <c r="R282" s="263">
        <f t="shared" si="48"/>
        <v>12.065572549019608</v>
      </c>
      <c r="S282" s="284">
        <f t="shared" si="48"/>
        <v>12.20638431372549</v>
      </c>
      <c r="T282" s="260"/>
      <c r="U282" s="280" t="s">
        <v>240</v>
      </c>
      <c r="V282" s="263">
        <f t="shared" si="46"/>
        <v>12.225254901960785</v>
      </c>
      <c r="W282" s="284">
        <f t="shared" si="46"/>
        <v>12.131410784313726</v>
      </c>
      <c r="X282" s="260"/>
      <c r="Y282" s="280" t="s">
        <v>240</v>
      </c>
      <c r="Z282" s="263">
        <f t="shared" si="47"/>
        <v>12.18033431372549</v>
      </c>
      <c r="AB282" s="309"/>
      <c r="AC282" s="314"/>
    </row>
    <row r="283" spans="1:29" ht="13.5">
      <c r="A283" s="280" t="s">
        <v>241</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241</v>
      </c>
      <c r="P283" s="263">
        <f>(P112/1000)/1.02</f>
        <v>11.514060784313727</v>
      </c>
      <c r="Q283" s="263">
        <f t="shared" si="48"/>
        <v>10.646774509803921</v>
      </c>
      <c r="R283" s="263">
        <f t="shared" si="48"/>
        <v>12.889551960784315</v>
      </c>
      <c r="S283" s="284">
        <f t="shared" si="48"/>
        <v>0</v>
      </c>
      <c r="T283" s="260"/>
      <c r="U283" s="280" t="s">
        <v>241</v>
      </c>
      <c r="V283" s="263">
        <f t="shared" si="46"/>
        <v>11.325735294117647</v>
      </c>
      <c r="W283" s="284">
        <f t="shared" si="46"/>
        <v>12.889551960784315</v>
      </c>
      <c r="X283" s="260"/>
      <c r="Y283" s="280" t="s">
        <v>241</v>
      </c>
      <c r="Z283" s="263">
        <f t="shared" si="47"/>
        <v>11.958708823529411</v>
      </c>
      <c r="AB283" s="309"/>
      <c r="AC283" s="314"/>
    </row>
    <row r="284" spans="1:29" ht="13.5">
      <c r="A284" s="280" t="s">
        <v>97</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97</v>
      </c>
      <c r="P284" s="263">
        <f>(P113/1000)/1.02</f>
        <v>9.8657176470588226</v>
      </c>
      <c r="Q284" s="263">
        <f t="shared" si="48"/>
        <v>10.191587254901961</v>
      </c>
      <c r="R284" s="263">
        <f t="shared" si="48"/>
        <v>9.7881656862745103</v>
      </c>
      <c r="S284" s="284">
        <f t="shared" si="48"/>
        <v>9.0837852941176465</v>
      </c>
      <c r="T284" s="260"/>
      <c r="U284" s="280" t="s">
        <v>97</v>
      </c>
      <c r="V284" s="263">
        <f t="shared" si="46"/>
        <v>10.034976470588235</v>
      </c>
      <c r="W284" s="284">
        <f t="shared" si="46"/>
        <v>9.4082186274509798</v>
      </c>
      <c r="X284" s="260"/>
      <c r="Y284" s="280" t="s">
        <v>97</v>
      </c>
      <c r="Z284" s="263">
        <f t="shared" si="47"/>
        <v>9.6938803921568617</v>
      </c>
      <c r="AB284" s="309"/>
      <c r="AC284" s="314"/>
    </row>
    <row r="285" spans="1:29" ht="14.25" thickBot="1">
      <c r="A285" s="283" t="s">
        <v>242</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242</v>
      </c>
      <c r="P285" s="287">
        <f>(P114/1000)/1.02</f>
        <v>12.285869607843138</v>
      </c>
      <c r="Q285" s="287">
        <f t="shared" si="48"/>
        <v>12.190296078431373</v>
      </c>
      <c r="R285" s="287">
        <f t="shared" si="48"/>
        <v>11.911528431372549</v>
      </c>
      <c r="S285" s="288">
        <f t="shared" si="48"/>
        <v>11.803086274509802</v>
      </c>
      <c r="T285" s="260"/>
      <c r="U285" s="283" t="s">
        <v>242</v>
      </c>
      <c r="V285" s="287">
        <f t="shared" si="46"/>
        <v>12.235430392156863</v>
      </c>
      <c r="W285" s="288">
        <f t="shared" si="46"/>
        <v>11.855068627450979</v>
      </c>
      <c r="X285" s="260"/>
      <c r="Y285" s="283" t="s">
        <v>242</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246</v>
      </c>
      <c r="O287" s="266">
        <v>2015</v>
      </c>
      <c r="P287" s="268" t="s">
        <v>216</v>
      </c>
      <c r="Q287" s="268"/>
      <c r="R287" s="268"/>
      <c r="S287" s="268"/>
      <c r="T287" s="260"/>
      <c r="U287" s="266">
        <v>2015</v>
      </c>
      <c r="V287" s="268" t="s">
        <v>217</v>
      </c>
      <c r="W287" s="268"/>
      <c r="X287" s="260"/>
      <c r="Y287" s="266">
        <v>2015</v>
      </c>
      <c r="Z287" s="260"/>
    </row>
    <row r="288" spans="1:29" ht="14.25" thickBot="1">
      <c r="A288" s="270"/>
      <c r="B288" s="271" t="s">
        <v>219</v>
      </c>
      <c r="C288" s="271" t="s">
        <v>220</v>
      </c>
      <c r="D288" s="271" t="s">
        <v>221</v>
      </c>
      <c r="E288" s="271" t="s">
        <v>222</v>
      </c>
      <c r="F288" s="271" t="s">
        <v>223</v>
      </c>
      <c r="G288" s="271" t="s">
        <v>224</v>
      </c>
      <c r="H288" s="271" t="s">
        <v>225</v>
      </c>
      <c r="I288" s="271" t="s">
        <v>226</v>
      </c>
      <c r="J288" s="271" t="s">
        <v>227</v>
      </c>
      <c r="K288" s="271" t="s">
        <v>228</v>
      </c>
      <c r="L288" s="271" t="s">
        <v>229</v>
      </c>
      <c r="M288" s="272" t="s">
        <v>230</v>
      </c>
      <c r="O288" s="273"/>
      <c r="P288" s="274" t="s">
        <v>231</v>
      </c>
      <c r="Q288" s="274" t="s">
        <v>232</v>
      </c>
      <c r="R288" s="274" t="s">
        <v>233</v>
      </c>
      <c r="S288" s="275" t="s">
        <v>234</v>
      </c>
      <c r="T288" s="260"/>
      <c r="U288" s="273"/>
      <c r="V288" s="274" t="s">
        <v>235</v>
      </c>
      <c r="W288" s="275" t="s">
        <v>236</v>
      </c>
      <c r="X288" s="260"/>
      <c r="Y288" s="273"/>
      <c r="Z288" s="276" t="s">
        <v>237</v>
      </c>
    </row>
    <row r="289" spans="1:26" ht="13.5" thickBot="1">
      <c r="A289" s="308" t="s">
        <v>238</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238</v>
      </c>
      <c r="P289" s="281">
        <f>(P118/1000)/1.02</f>
        <v>11.905058823529412</v>
      </c>
      <c r="Q289" s="281">
        <f t="shared" ref="Q289:S292" si="51">(Q118/1000)*1.02</f>
        <v>12.507474599999998</v>
      </c>
      <c r="R289" s="281">
        <f t="shared" si="51"/>
        <v>11.887539</v>
      </c>
      <c r="S289" s="281">
        <f t="shared" si="51"/>
        <v>12.243141600000001</v>
      </c>
      <c r="T289" s="260"/>
      <c r="U289" s="286" t="s">
        <v>238</v>
      </c>
      <c r="V289" s="281">
        <f t="shared" ref="V289:W292" si="52">(V118/1000)*1.02</f>
        <v>12.4529046</v>
      </c>
      <c r="W289" s="281">
        <f t="shared" si="52"/>
        <v>12.057042599999999</v>
      </c>
      <c r="X289" s="260"/>
      <c r="Y289" s="286" t="s">
        <v>238</v>
      </c>
      <c r="Z289" s="281">
        <f>(Z118/1000)*1.02</f>
        <v>12.243355800000002</v>
      </c>
    </row>
    <row r="290" spans="1:26">
      <c r="A290" s="311" t="s">
        <v>243</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243</v>
      </c>
      <c r="P290" s="312">
        <f>(P119/1000)/1.02</f>
        <v>12.672212745098038</v>
      </c>
      <c r="Q290" s="281">
        <f t="shared" si="51"/>
        <v>12.8547846</v>
      </c>
      <c r="R290" s="281">
        <f t="shared" si="51"/>
        <v>12.6524064</v>
      </c>
      <c r="S290" s="282">
        <f t="shared" si="51"/>
        <v>12.9590082</v>
      </c>
      <c r="T290" s="260"/>
      <c r="U290" s="286" t="s">
        <v>243</v>
      </c>
      <c r="V290" s="312">
        <f t="shared" si="52"/>
        <v>13.025971200000001</v>
      </c>
      <c r="W290" s="282">
        <f t="shared" si="52"/>
        <v>12.803244000000001</v>
      </c>
      <c r="X290" s="260"/>
      <c r="Y290" s="286" t="s">
        <v>243</v>
      </c>
      <c r="Z290" s="313">
        <f>(Z119/1000)*1.02</f>
        <v>12.894289199999999</v>
      </c>
    </row>
    <row r="291" spans="1:26">
      <c r="A291" s="315" t="s">
        <v>239</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239</v>
      </c>
      <c r="P291" s="306">
        <f>(P120/1000)/1.02</f>
        <v>12.88632450980392</v>
      </c>
      <c r="Q291" s="263">
        <f t="shared" si="51"/>
        <v>13.228859399999999</v>
      </c>
      <c r="R291" s="263">
        <f t="shared" si="51"/>
        <v>13.031142599999999</v>
      </c>
      <c r="S291" s="284">
        <f t="shared" si="51"/>
        <v>13.655280599999999</v>
      </c>
      <c r="T291" s="260"/>
      <c r="U291" s="280" t="s">
        <v>239</v>
      </c>
      <c r="V291" s="306">
        <f t="shared" si="52"/>
        <v>13.320608399999999</v>
      </c>
      <c r="W291" s="284">
        <f t="shared" si="52"/>
        <v>13.334256</v>
      </c>
      <c r="X291" s="260"/>
      <c r="Y291" s="280" t="s">
        <v>239</v>
      </c>
      <c r="Z291" s="316">
        <f>(Z120/1000)*1.02</f>
        <v>13.3275138</v>
      </c>
    </row>
    <row r="292" spans="1:26">
      <c r="A292" s="315" t="s">
        <v>240</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240</v>
      </c>
      <c r="P292" s="306">
        <f>(P121/1000)/1.02</f>
        <v>12.82676862745098</v>
      </c>
      <c r="Q292" s="263">
        <f t="shared" si="51"/>
        <v>13.166731199999999</v>
      </c>
      <c r="R292" s="263">
        <f t="shared" si="51"/>
        <v>12.966352200000001</v>
      </c>
      <c r="S292" s="284">
        <f t="shared" si="51"/>
        <v>13.5274746</v>
      </c>
      <c r="T292" s="260"/>
      <c r="U292" s="280" t="s">
        <v>240</v>
      </c>
      <c r="V292" s="306">
        <f t="shared" si="52"/>
        <v>13.245556799999999</v>
      </c>
      <c r="W292" s="284">
        <f t="shared" si="52"/>
        <v>13.206623400000002</v>
      </c>
      <c r="X292" s="260"/>
      <c r="Y292" s="280" t="s">
        <v>240</v>
      </c>
      <c r="Z292" s="316">
        <f>(Z121/1000)*1.02</f>
        <v>13.228767599999999</v>
      </c>
    </row>
    <row r="293" spans="1:26">
      <c r="A293" s="315" t="s">
        <v>97</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97</v>
      </c>
      <c r="P293" s="306">
        <f>(P123/1000)/1.02</f>
        <v>10.054160784313726</v>
      </c>
      <c r="Q293" s="263">
        <f t="shared" ref="Q293:S294" si="54">(Q123/1000)*1.02</f>
        <v>10.8697932</v>
      </c>
      <c r="R293" s="263">
        <f t="shared" si="54"/>
        <v>10.041488940000001</v>
      </c>
      <c r="S293" s="284">
        <f t="shared" si="54"/>
        <v>10.121324340000001</v>
      </c>
      <c r="T293" s="260"/>
      <c r="U293" s="280" t="s">
        <v>97</v>
      </c>
      <c r="V293" s="306">
        <f>(V123/1000)*1.02</f>
        <v>10.644301799999999</v>
      </c>
      <c r="W293" s="284">
        <f>(W123/1000)*1.02</f>
        <v>10.07992458</v>
      </c>
      <c r="X293" s="260"/>
      <c r="Y293" s="280" t="s">
        <v>97</v>
      </c>
      <c r="Z293" s="316">
        <f>(Z123/1000)*1.02</f>
        <v>10.322563200000001</v>
      </c>
    </row>
    <row r="294" spans="1:26" ht="13.5" thickBot="1">
      <c r="A294" s="317" t="s">
        <v>242</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242</v>
      </c>
      <c r="P294" s="307">
        <f>(P124/1000)/1.02</f>
        <v>12.341328431372549</v>
      </c>
      <c r="Q294" s="287">
        <f t="shared" si="54"/>
        <v>12.7461138</v>
      </c>
      <c r="R294" s="287">
        <f t="shared" si="54"/>
        <v>12.3411024</v>
      </c>
      <c r="S294" s="288">
        <f t="shared" si="54"/>
        <v>12.6082404</v>
      </c>
      <c r="T294" s="260"/>
      <c r="U294" s="283" t="s">
        <v>242</v>
      </c>
      <c r="V294" s="307">
        <f>(V124/1000)*1.02</f>
        <v>12.790912200000001</v>
      </c>
      <c r="W294" s="288">
        <f>(W124/1000)*1.02</f>
        <v>12.465358800000001</v>
      </c>
      <c r="X294" s="260"/>
      <c r="Y294" s="283" t="s">
        <v>242</v>
      </c>
      <c r="Z294" s="318">
        <f>(Z124/1000)*1.02</f>
        <v>12.609362400000002</v>
      </c>
    </row>
    <row r="296" spans="1:26" ht="16.5" thickBot="1">
      <c r="A296" s="266">
        <v>2016</v>
      </c>
      <c r="B296" s="260"/>
      <c r="C296" s="260"/>
      <c r="D296" s="260"/>
      <c r="E296" s="260"/>
      <c r="F296" s="260"/>
      <c r="G296" s="260"/>
      <c r="H296" s="260"/>
      <c r="I296" s="260"/>
      <c r="J296" s="260"/>
      <c r="K296" s="260"/>
      <c r="L296" s="260"/>
      <c r="M296" s="265" t="s">
        <v>246</v>
      </c>
      <c r="O296" s="266">
        <v>2016</v>
      </c>
      <c r="P296" s="268" t="s">
        <v>216</v>
      </c>
      <c r="Q296" s="268"/>
      <c r="R296" s="268"/>
      <c r="S296" s="268"/>
      <c r="T296" s="260"/>
      <c r="U296" s="266">
        <v>2016</v>
      </c>
      <c r="V296" s="268" t="s">
        <v>217</v>
      </c>
      <c r="W296" s="268"/>
      <c r="X296" s="260"/>
      <c r="Y296" s="266">
        <v>2016</v>
      </c>
      <c r="Z296" s="260"/>
    </row>
    <row r="297" spans="1:26" ht="14.25" thickBot="1">
      <c r="A297" s="270"/>
      <c r="B297" s="271" t="s">
        <v>219</v>
      </c>
      <c r="C297" s="271" t="s">
        <v>220</v>
      </c>
      <c r="D297" s="271" t="s">
        <v>221</v>
      </c>
      <c r="E297" s="271" t="s">
        <v>222</v>
      </c>
      <c r="F297" s="271" t="s">
        <v>223</v>
      </c>
      <c r="G297" s="271" t="s">
        <v>224</v>
      </c>
      <c r="H297" s="271" t="s">
        <v>225</v>
      </c>
      <c r="I297" s="271" t="s">
        <v>226</v>
      </c>
      <c r="J297" s="271" t="s">
        <v>227</v>
      </c>
      <c r="K297" s="271" t="s">
        <v>228</v>
      </c>
      <c r="L297" s="271" t="s">
        <v>229</v>
      </c>
      <c r="M297" s="272" t="s">
        <v>230</v>
      </c>
      <c r="O297" s="273"/>
      <c r="P297" s="271" t="s">
        <v>231</v>
      </c>
      <c r="Q297" s="271" t="s">
        <v>232</v>
      </c>
      <c r="R297" s="271" t="s">
        <v>233</v>
      </c>
      <c r="S297" s="272" t="s">
        <v>234</v>
      </c>
      <c r="T297" s="260"/>
      <c r="U297" s="273"/>
      <c r="V297" s="271" t="s">
        <v>235</v>
      </c>
      <c r="W297" s="272" t="s">
        <v>236</v>
      </c>
      <c r="X297" s="260"/>
      <c r="Y297" s="273"/>
      <c r="Z297" s="319" t="s">
        <v>237</v>
      </c>
    </row>
    <row r="298" spans="1:26" ht="13.5" thickBot="1">
      <c r="A298" s="277" t="s">
        <v>238</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238</v>
      </c>
      <c r="P298" s="320">
        <f t="shared" ref="P298:S304" si="56">(P128/1000)/1.02</f>
        <v>11.914490196078431</v>
      </c>
      <c r="Q298" s="321">
        <f t="shared" si="56"/>
        <v>11.986245098039216</v>
      </c>
      <c r="R298" s="321">
        <f t="shared" si="56"/>
        <v>11.845156636945227</v>
      </c>
      <c r="S298" s="322">
        <f t="shared" si="56"/>
        <v>12.124352468800298</v>
      </c>
      <c r="T298" s="260"/>
      <c r="U298" s="286" t="s">
        <v>238</v>
      </c>
      <c r="V298" s="320">
        <f t="shared" ref="V298:W304" si="57">(V128/1000)/1.02</f>
        <v>11.951676470588234</v>
      </c>
      <c r="W298" s="322">
        <f t="shared" si="57"/>
        <v>11.986030593588829</v>
      </c>
      <c r="X298" s="260"/>
      <c r="Y298" s="286" t="s">
        <v>238</v>
      </c>
      <c r="Z298" s="323">
        <f t="shared" ref="Z298:Z304" si="58">(Z128/1000)/1.02</f>
        <v>11.968575169798202</v>
      </c>
    </row>
    <row r="299" spans="1:26">
      <c r="A299" s="311" t="s">
        <v>243</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243</v>
      </c>
      <c r="P299" s="325">
        <f t="shared" si="56"/>
        <v>12.436549019607844</v>
      </c>
      <c r="Q299" s="325">
        <f t="shared" si="56"/>
        <v>12.593794117647059</v>
      </c>
      <c r="R299" s="325">
        <f t="shared" si="56"/>
        <v>13.165310285009102</v>
      </c>
      <c r="S299" s="326">
        <f t="shared" si="56"/>
        <v>13.266644745508659</v>
      </c>
      <c r="T299" s="260"/>
      <c r="U299" s="328" t="s">
        <v>243</v>
      </c>
      <c r="V299" s="329">
        <f t="shared" si="57"/>
        <v>12.53222549019608</v>
      </c>
      <c r="W299" s="326">
        <f t="shared" si="57"/>
        <v>13.191767973424456</v>
      </c>
      <c r="X299" s="260"/>
      <c r="Y299" s="328" t="s">
        <v>243</v>
      </c>
      <c r="Z299" s="330">
        <f t="shared" si="58"/>
        <v>13.012526133753708</v>
      </c>
    </row>
    <row r="300" spans="1:26">
      <c r="A300" s="315" t="s">
        <v>239</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239</v>
      </c>
      <c r="P300" s="332">
        <f t="shared" si="56"/>
        <v>12.978235294117647</v>
      </c>
      <c r="Q300" s="332">
        <f t="shared" si="56"/>
        <v>12.880245098039216</v>
      </c>
      <c r="R300" s="332">
        <f t="shared" si="56"/>
        <v>13.042961217556071</v>
      </c>
      <c r="S300" s="333">
        <f t="shared" si="56"/>
        <v>13.314575975208365</v>
      </c>
      <c r="T300" s="260"/>
      <c r="U300" s="335" t="s">
        <v>239</v>
      </c>
      <c r="V300" s="336">
        <f t="shared" si="57"/>
        <v>12.927656862745097</v>
      </c>
      <c r="W300" s="333">
        <f t="shared" si="57"/>
        <v>13.181971756902415</v>
      </c>
      <c r="X300" s="260"/>
      <c r="Y300" s="335" t="s">
        <v>239</v>
      </c>
      <c r="Z300" s="337">
        <f t="shared" si="58"/>
        <v>13.046641979382038</v>
      </c>
    </row>
    <row r="301" spans="1:26">
      <c r="A301" s="315" t="s">
        <v>240</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240</v>
      </c>
      <c r="P301" s="332">
        <f t="shared" si="56"/>
        <v>12.887813725490195</v>
      </c>
      <c r="Q301" s="332">
        <f t="shared" si="56"/>
        <v>12.874411764705883</v>
      </c>
      <c r="R301" s="332">
        <f t="shared" si="56"/>
        <v>13.123487591779432</v>
      </c>
      <c r="S301" s="333">
        <f t="shared" si="56"/>
        <v>13.406262828047041</v>
      </c>
      <c r="T301" s="260"/>
      <c r="U301" s="335" t="s">
        <v>240</v>
      </c>
      <c r="V301" s="336">
        <f t="shared" si="57"/>
        <v>12.879696078431373</v>
      </c>
      <c r="W301" s="333">
        <f t="shared" si="57"/>
        <v>13.277132885564058</v>
      </c>
      <c r="X301" s="260"/>
      <c r="Y301" s="335" t="s">
        <v>240</v>
      </c>
      <c r="Z301" s="337">
        <f t="shared" si="58"/>
        <v>13.082558384031387</v>
      </c>
    </row>
    <row r="302" spans="1:26">
      <c r="A302" s="315" t="s">
        <v>241</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241</v>
      </c>
      <c r="P302" s="332">
        <f t="shared" si="56"/>
        <v>12.219607843137256</v>
      </c>
      <c r="Q302" s="332">
        <f t="shared" si="56"/>
        <v>11.125666666666667</v>
      </c>
      <c r="R302" s="332">
        <f t="shared" si="56"/>
        <v>11.020999194368013</v>
      </c>
      <c r="S302" s="333">
        <f t="shared" si="56"/>
        <v>7.6960784313725483</v>
      </c>
      <c r="T302" s="260"/>
      <c r="U302" s="335" t="s">
        <v>241</v>
      </c>
      <c r="V302" s="336">
        <f t="shared" si="57"/>
        <v>11.195490196078431</v>
      </c>
      <c r="W302" s="333">
        <f t="shared" si="57"/>
        <v>10.647831880900508</v>
      </c>
      <c r="X302" s="260"/>
      <c r="Y302" s="335" t="s">
        <v>241</v>
      </c>
      <c r="Z302" s="337">
        <f t="shared" si="58"/>
        <v>10.722657714571618</v>
      </c>
    </row>
    <row r="303" spans="1:26">
      <c r="A303" s="315" t="s">
        <v>97</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97</v>
      </c>
      <c r="P303" s="332">
        <f t="shared" si="56"/>
        <v>9.9648235294117651</v>
      </c>
      <c r="Q303" s="332">
        <f t="shared" si="56"/>
        <v>10.106784313725491</v>
      </c>
      <c r="R303" s="332">
        <f t="shared" si="56"/>
        <v>9.75253751555943</v>
      </c>
      <c r="S303" s="333">
        <f t="shared" si="56"/>
        <v>9.9134452960389154</v>
      </c>
      <c r="T303" s="260"/>
      <c r="U303" s="335" t="s">
        <v>97</v>
      </c>
      <c r="V303" s="336">
        <f t="shared" si="57"/>
        <v>10.035382352941177</v>
      </c>
      <c r="W303" s="333">
        <f t="shared" si="57"/>
        <v>9.831599746124505</v>
      </c>
      <c r="X303" s="260"/>
      <c r="Y303" s="335" t="s">
        <v>97</v>
      </c>
      <c r="Z303" s="337">
        <f t="shared" si="58"/>
        <v>9.9319308294028925</v>
      </c>
    </row>
    <row r="304" spans="1:26" ht="13.5" thickBot="1">
      <c r="A304" s="317" t="s">
        <v>242</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242</v>
      </c>
      <c r="P304" s="339">
        <f t="shared" si="56"/>
        <v>12.128686274509803</v>
      </c>
      <c r="Q304" s="339">
        <f t="shared" si="56"/>
        <v>12.146823529411765</v>
      </c>
      <c r="R304" s="339">
        <f t="shared" si="56"/>
        <v>12.130802221230359</v>
      </c>
      <c r="S304" s="340">
        <f t="shared" si="56"/>
        <v>12.312851378771731</v>
      </c>
      <c r="T304" s="260"/>
      <c r="U304" s="342" t="s">
        <v>242</v>
      </c>
      <c r="V304" s="343">
        <f t="shared" si="57"/>
        <v>12.137960784313725</v>
      </c>
      <c r="W304" s="340">
        <f t="shared" si="57"/>
        <v>12.221934932528326</v>
      </c>
      <c r="X304" s="260"/>
      <c r="Y304" s="342" t="s">
        <v>242</v>
      </c>
      <c r="Z304" s="344">
        <f t="shared" si="58"/>
        <v>12.180486648198173</v>
      </c>
    </row>
    <row r="306" spans="1:32" ht="16.5" thickBot="1">
      <c r="A306" s="266">
        <v>2017</v>
      </c>
      <c r="B306" s="260"/>
      <c r="C306" s="260"/>
      <c r="D306" s="260"/>
      <c r="E306" s="260"/>
      <c r="F306" s="260"/>
      <c r="G306" s="260"/>
      <c r="H306" s="260"/>
      <c r="I306" s="260"/>
      <c r="J306" s="260"/>
      <c r="K306" s="260"/>
      <c r="L306" s="260"/>
      <c r="M306" s="265" t="s">
        <v>246</v>
      </c>
      <c r="O306" s="266">
        <v>2017</v>
      </c>
      <c r="P306" s="268" t="s">
        <v>216</v>
      </c>
      <c r="Q306" s="268"/>
      <c r="R306" s="268"/>
      <c r="S306" s="268"/>
      <c r="T306" s="260"/>
      <c r="U306" s="266">
        <v>2017</v>
      </c>
      <c r="V306" s="268" t="s">
        <v>217</v>
      </c>
      <c r="W306" s="268"/>
      <c r="X306" s="260"/>
      <c r="Y306" s="266">
        <v>2017</v>
      </c>
      <c r="Z306" s="260"/>
    </row>
    <row r="307" spans="1:32" ht="14.25" thickBot="1">
      <c r="A307" s="270"/>
      <c r="B307" s="271" t="s">
        <v>219</v>
      </c>
      <c r="C307" s="271" t="s">
        <v>220</v>
      </c>
      <c r="D307" s="271" t="s">
        <v>221</v>
      </c>
      <c r="E307" s="271" t="s">
        <v>222</v>
      </c>
      <c r="F307" s="271" t="s">
        <v>223</v>
      </c>
      <c r="G307" s="271" t="s">
        <v>224</v>
      </c>
      <c r="H307" s="271" t="s">
        <v>225</v>
      </c>
      <c r="I307" s="271" t="s">
        <v>226</v>
      </c>
      <c r="J307" s="271" t="s">
        <v>227</v>
      </c>
      <c r="K307" s="271" t="s">
        <v>228</v>
      </c>
      <c r="L307" s="271" t="s">
        <v>229</v>
      </c>
      <c r="M307" s="272" t="s">
        <v>230</v>
      </c>
      <c r="O307" s="273"/>
      <c r="P307" s="271" t="s">
        <v>231</v>
      </c>
      <c r="Q307" s="271" t="s">
        <v>232</v>
      </c>
      <c r="R307" s="271" t="s">
        <v>233</v>
      </c>
      <c r="S307" s="272" t="s">
        <v>234</v>
      </c>
      <c r="T307" s="260"/>
      <c r="U307" s="273"/>
      <c r="V307" s="271" t="s">
        <v>235</v>
      </c>
      <c r="W307" s="272" t="s">
        <v>236</v>
      </c>
      <c r="X307" s="260"/>
      <c r="Y307" s="273"/>
      <c r="Z307" s="319" t="s">
        <v>237</v>
      </c>
    </row>
    <row r="308" spans="1:32" ht="13.5" thickBot="1">
      <c r="A308" s="277" t="s">
        <v>238</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238</v>
      </c>
      <c r="P308" s="320">
        <f t="shared" ref="P308:S314" si="61">(P138/1000)/1.02</f>
        <v>12.469408201636508</v>
      </c>
      <c r="Q308" s="321">
        <f t="shared" si="61"/>
        <v>12.398606356660236</v>
      </c>
      <c r="R308" s="321">
        <f t="shared" si="61"/>
        <v>12.526734002085645</v>
      </c>
      <c r="S308" s="322">
        <f t="shared" si="61"/>
        <v>13.144414745941855</v>
      </c>
      <c r="T308" s="260"/>
      <c r="U308" s="286" t="s">
        <v>238</v>
      </c>
      <c r="V308" s="320">
        <f>(V138/1000)/1.02</f>
        <v>12.43410325306518</v>
      </c>
      <c r="W308" s="322">
        <f>(W138/1000)/1.02</f>
        <v>12.830487285094787</v>
      </c>
      <c r="X308" s="260"/>
      <c r="Y308" s="286" t="s">
        <v>238</v>
      </c>
      <c r="Z308" s="323">
        <f t="shared" ref="Z308:Z314" si="62">(Z138/1000)/1.02</f>
        <v>12.630429405855672</v>
      </c>
    </row>
    <row r="309" spans="1:32" ht="13.5" thickBot="1">
      <c r="A309" s="311" t="s">
        <v>243</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243</v>
      </c>
      <c r="P309" s="325">
        <f t="shared" si="61"/>
        <v>12.571317052376376</v>
      </c>
      <c r="Q309" s="325">
        <f t="shared" si="61"/>
        <v>12.23850222918843</v>
      </c>
      <c r="R309" s="325">
        <f t="shared" si="61"/>
        <v>12.844892984111818</v>
      </c>
      <c r="S309" s="322">
        <f t="shared" si="61"/>
        <v>13.387191164658644</v>
      </c>
      <c r="T309" s="260"/>
      <c r="U309" s="328" t="s">
        <v>243</v>
      </c>
      <c r="V309" s="329">
        <f t="shared" ref="V309:V314" si="63">(V139/1000)/1.02</f>
        <v>12.445545536900589</v>
      </c>
      <c r="W309" s="322">
        <f t="shared" ref="W309:W314" si="64">W139/1000/1.02</f>
        <v>13.077689364198678</v>
      </c>
      <c r="X309" s="260"/>
      <c r="Y309" s="328" t="s">
        <v>243</v>
      </c>
      <c r="Z309" s="323">
        <f t="shared" si="62"/>
        <v>12.871203832745547</v>
      </c>
    </row>
    <row r="310" spans="1:32" ht="13.5" thickBot="1">
      <c r="A310" s="315" t="s">
        <v>239</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239</v>
      </c>
      <c r="P310" s="332">
        <f t="shared" si="61"/>
        <v>13.347943149969254</v>
      </c>
      <c r="Q310" s="332">
        <f t="shared" si="61"/>
        <v>13.075398092181659</v>
      </c>
      <c r="R310" s="332">
        <f t="shared" si="61"/>
        <v>13.387433781565294</v>
      </c>
      <c r="S310" s="322">
        <f t="shared" si="61"/>
        <v>14.134890127618233</v>
      </c>
      <c r="T310" s="260"/>
      <c r="U310" s="335" t="s">
        <v>239</v>
      </c>
      <c r="V310" s="336">
        <f t="shared" si="63"/>
        <v>13.214334589309239</v>
      </c>
      <c r="W310" s="322">
        <f t="shared" si="64"/>
        <v>13.760789811946569</v>
      </c>
      <c r="X310" s="260"/>
      <c r="Y310" s="335" t="s">
        <v>239</v>
      </c>
      <c r="Z310" s="323">
        <f t="shared" si="62"/>
        <v>13.482758977132258</v>
      </c>
    </row>
    <row r="311" spans="1:32" ht="13.5" thickBot="1">
      <c r="A311" s="315" t="s">
        <v>240</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240</v>
      </c>
      <c r="P311" s="332">
        <f t="shared" si="61"/>
        <v>13.288933133979073</v>
      </c>
      <c r="Q311" s="332">
        <f t="shared" si="61"/>
        <v>12.957172274307089</v>
      </c>
      <c r="R311" s="332">
        <f t="shared" si="61"/>
        <v>13.243086378703978</v>
      </c>
      <c r="S311" s="322">
        <f t="shared" si="61"/>
        <v>13.974063214449902</v>
      </c>
      <c r="T311" s="260"/>
      <c r="U311" s="335" t="s">
        <v>240</v>
      </c>
      <c r="V311" s="336">
        <f t="shared" si="63"/>
        <v>13.114103704536587</v>
      </c>
      <c r="W311" s="322">
        <f t="shared" si="64"/>
        <v>13.564357775520792</v>
      </c>
      <c r="X311" s="260"/>
      <c r="Y311" s="335" t="s">
        <v>240</v>
      </c>
      <c r="Z311" s="323">
        <f t="shared" si="62"/>
        <v>13.313919340854106</v>
      </c>
      <c r="AB311" s="106"/>
      <c r="AC311" s="106"/>
      <c r="AD311" s="106"/>
      <c r="AE311" s="106"/>
      <c r="AF311" s="106"/>
    </row>
    <row r="312" spans="1:32" ht="13.5" thickBot="1">
      <c r="A312" s="315" t="s">
        <v>241</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241</v>
      </c>
      <c r="P312" s="332">
        <f t="shared" si="61"/>
        <v>12.640247951032261</v>
      </c>
      <c r="Q312" s="332">
        <f t="shared" si="61"/>
        <v>13.549687751813055</v>
      </c>
      <c r="R312" s="332">
        <f t="shared" si="61"/>
        <v>0</v>
      </c>
      <c r="S312" s="322">
        <f t="shared" si="61"/>
        <v>12.127205882352941</v>
      </c>
      <c r="T312" s="260"/>
      <c r="U312" s="335" t="s">
        <v>241</v>
      </c>
      <c r="V312" s="336">
        <f t="shared" si="63"/>
        <v>13.192340304105008</v>
      </c>
      <c r="W312" s="322">
        <f t="shared" si="64"/>
        <v>12.127205882352941</v>
      </c>
      <c r="X312" s="260"/>
      <c r="Y312" s="335" t="s">
        <v>241</v>
      </c>
      <c r="Z312" s="323">
        <f t="shared" si="62"/>
        <v>12.936573428739582</v>
      </c>
      <c r="AB312" s="106"/>
      <c r="AC312" s="106"/>
      <c r="AD312" s="106"/>
      <c r="AE312" s="106"/>
      <c r="AF312" s="106"/>
    </row>
    <row r="313" spans="1:32" ht="13.5" thickBot="1">
      <c r="A313" s="315" t="s">
        <v>97</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97</v>
      </c>
      <c r="P313" s="332">
        <f t="shared" si="61"/>
        <v>10.497426436783742</v>
      </c>
      <c r="Q313" s="332">
        <f t="shared" si="61"/>
        <v>10.839406819564427</v>
      </c>
      <c r="R313" s="332">
        <f t="shared" si="61"/>
        <v>10.903202299637972</v>
      </c>
      <c r="S313" s="322">
        <f t="shared" si="61"/>
        <v>11.50910523565868</v>
      </c>
      <c r="T313" s="260"/>
      <c r="U313" s="335" t="s">
        <v>97</v>
      </c>
      <c r="V313" s="336">
        <f t="shared" si="63"/>
        <v>10.666834662852411</v>
      </c>
      <c r="W313" s="322">
        <f t="shared" si="64"/>
        <v>11.210545067376176</v>
      </c>
      <c r="X313" s="260"/>
      <c r="Y313" s="335" t="s">
        <v>97</v>
      </c>
      <c r="Z313" s="323">
        <f t="shared" si="62"/>
        <v>10.955349530996644</v>
      </c>
      <c r="AB313" s="106"/>
      <c r="AC313" s="106"/>
      <c r="AD313" s="106"/>
      <c r="AE313" s="106"/>
      <c r="AF313" s="106"/>
    </row>
    <row r="314" spans="1:32" ht="13.5" thickBot="1">
      <c r="A314" s="317" t="s">
        <v>242</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242</v>
      </c>
      <c r="P314" s="339">
        <f t="shared" si="61"/>
        <v>12.61838974002753</v>
      </c>
      <c r="Q314" s="339">
        <f t="shared" si="61"/>
        <v>12.590914118661582</v>
      </c>
      <c r="R314" s="339">
        <f t="shared" si="61"/>
        <v>12.66240564126689</v>
      </c>
      <c r="S314" s="322">
        <f t="shared" si="61"/>
        <v>13.124932460098</v>
      </c>
      <c r="T314" s="260"/>
      <c r="U314" s="342" t="s">
        <v>242</v>
      </c>
      <c r="V314" s="343">
        <f t="shared" si="63"/>
        <v>12.604525256957311</v>
      </c>
      <c r="W314" s="322">
        <f t="shared" si="64"/>
        <v>12.883266979215064</v>
      </c>
      <c r="X314" s="260"/>
      <c r="Y314" s="342" t="s">
        <v>242</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246</v>
      </c>
      <c r="O316" s="266">
        <v>2018</v>
      </c>
      <c r="P316" s="268" t="s">
        <v>216</v>
      </c>
      <c r="Q316" s="268"/>
      <c r="R316" s="268"/>
      <c r="S316" s="268"/>
      <c r="T316" s="260"/>
      <c r="U316" s="266">
        <v>2018</v>
      </c>
      <c r="V316" s="268" t="s">
        <v>217</v>
      </c>
      <c r="W316" s="268"/>
      <c r="X316" s="260"/>
      <c r="Y316" s="266">
        <v>2018</v>
      </c>
      <c r="Z316" s="260"/>
      <c r="AB316" s="106"/>
      <c r="AC316" s="106"/>
      <c r="AD316" s="106"/>
      <c r="AE316" s="106"/>
      <c r="AF316" s="106"/>
    </row>
    <row r="317" spans="1:32" ht="14.25" thickBot="1">
      <c r="A317" s="270"/>
      <c r="B317" s="271" t="s">
        <v>219</v>
      </c>
      <c r="C317" s="271" t="s">
        <v>220</v>
      </c>
      <c r="D317" s="271" t="s">
        <v>221</v>
      </c>
      <c r="E317" s="271" t="s">
        <v>222</v>
      </c>
      <c r="F317" s="271" t="s">
        <v>223</v>
      </c>
      <c r="G317" s="271" t="s">
        <v>224</v>
      </c>
      <c r="H317" s="271" t="s">
        <v>225</v>
      </c>
      <c r="I317" s="271" t="s">
        <v>226</v>
      </c>
      <c r="J317" s="271" t="s">
        <v>227</v>
      </c>
      <c r="K317" s="271" t="s">
        <v>228</v>
      </c>
      <c r="L317" s="271" t="s">
        <v>229</v>
      </c>
      <c r="M317" s="272" t="s">
        <v>230</v>
      </c>
      <c r="O317" s="273"/>
      <c r="P317" s="271" t="s">
        <v>231</v>
      </c>
      <c r="Q317" s="271" t="s">
        <v>232</v>
      </c>
      <c r="R317" s="271" t="s">
        <v>233</v>
      </c>
      <c r="S317" s="272" t="s">
        <v>234</v>
      </c>
      <c r="T317" s="260"/>
      <c r="U317" s="273"/>
      <c r="V317" s="271" t="s">
        <v>235</v>
      </c>
      <c r="W317" s="272" t="s">
        <v>236</v>
      </c>
      <c r="X317" s="260"/>
      <c r="Y317" s="273"/>
      <c r="Z317" s="319" t="s">
        <v>237</v>
      </c>
      <c r="AB317" s="106"/>
      <c r="AC317" s="106"/>
      <c r="AD317" s="106"/>
      <c r="AE317" s="106"/>
      <c r="AF317" s="106"/>
    </row>
    <row r="318" spans="1:32" ht="13.5" thickBot="1">
      <c r="A318" s="277" t="s">
        <v>238</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238</v>
      </c>
      <c r="P318" s="320">
        <f t="shared" ref="P318:S324" si="68">(P148/1000)/1.02</f>
        <v>13.230221012323254</v>
      </c>
      <c r="Q318" s="321">
        <f t="shared" si="68"/>
        <v>13.250178349054238</v>
      </c>
      <c r="R318" s="321">
        <f t="shared" si="68"/>
        <v>12.982727234948083</v>
      </c>
      <c r="S318" s="321">
        <f t="shared" si="68"/>
        <v>12.910420248951832</v>
      </c>
      <c r="T318" s="260"/>
      <c r="U318" s="286" t="s">
        <v>238</v>
      </c>
      <c r="V318" s="320">
        <f t="shared" ref="V318:W324" si="69">(V148/1000)/1.02</f>
        <v>13.240202825385905</v>
      </c>
      <c r="W318" s="320">
        <f t="shared" si="69"/>
        <v>12.947732227895957</v>
      </c>
      <c r="X318" s="260"/>
      <c r="Y318" s="286" t="s">
        <v>238</v>
      </c>
      <c r="Z318" s="323">
        <f t="shared" ref="Z318:Z324" si="70">(Z148/1000)/1.02</f>
        <v>13.100888680274187</v>
      </c>
      <c r="AB318" s="106"/>
      <c r="AC318" s="106"/>
      <c r="AD318" s="106"/>
      <c r="AE318" s="106"/>
      <c r="AF318" s="106"/>
    </row>
    <row r="319" spans="1:32" ht="13.5" thickBot="1">
      <c r="A319" s="311" t="s">
        <v>243</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243</v>
      </c>
      <c r="P319" s="320">
        <f t="shared" si="68"/>
        <v>13.215926465449918</v>
      </c>
      <c r="Q319" s="321">
        <f t="shared" si="68"/>
        <v>13.378442858407467</v>
      </c>
      <c r="R319" s="321">
        <f t="shared" si="68"/>
        <v>13.125179115444075</v>
      </c>
      <c r="S319" s="321">
        <f t="shared" si="68"/>
        <v>13.378226863347018</v>
      </c>
      <c r="T319" s="260"/>
      <c r="U319" s="328" t="s">
        <v>243</v>
      </c>
      <c r="V319" s="320">
        <f t="shared" si="69"/>
        <v>13.290659161767946</v>
      </c>
      <c r="W319" s="320">
        <f t="shared" si="69"/>
        <v>13.25267330202043</v>
      </c>
      <c r="X319" s="260"/>
      <c r="Y319" s="328" t="s">
        <v>243</v>
      </c>
      <c r="Z319" s="323">
        <f t="shared" si="70"/>
        <v>13.268087874883426</v>
      </c>
      <c r="AB319" s="106"/>
      <c r="AC319" s="106"/>
      <c r="AD319" s="106"/>
      <c r="AE319" s="106"/>
      <c r="AF319" s="106"/>
    </row>
    <row r="320" spans="1:32" ht="13.5" thickBot="1">
      <c r="A320" s="315" t="s">
        <v>239</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239</v>
      </c>
      <c r="P320" s="320">
        <f t="shared" si="68"/>
        <v>14.003403562374526</v>
      </c>
      <c r="Q320" s="321">
        <f t="shared" si="68"/>
        <v>13.906122824326985</v>
      </c>
      <c r="R320" s="321">
        <f t="shared" si="68"/>
        <v>13.884604254748531</v>
      </c>
      <c r="S320" s="321">
        <f t="shared" si="68"/>
        <v>13.903640827447211</v>
      </c>
      <c r="T320" s="260"/>
      <c r="U320" s="335" t="s">
        <v>239</v>
      </c>
      <c r="V320" s="320">
        <f t="shared" si="69"/>
        <v>13.955995915606531</v>
      </c>
      <c r="W320" s="320">
        <f t="shared" si="69"/>
        <v>13.893678068552234</v>
      </c>
      <c r="X320" s="260"/>
      <c r="Y320" s="335" t="s">
        <v>239</v>
      </c>
      <c r="Z320" s="323">
        <f t="shared" si="70"/>
        <v>13.927870145254836</v>
      </c>
      <c r="AB320" s="106"/>
      <c r="AC320" s="106"/>
      <c r="AD320" s="106"/>
      <c r="AE320" s="106"/>
      <c r="AF320" s="106"/>
    </row>
    <row r="321" spans="1:32" ht="13.5" thickBot="1">
      <c r="A321" s="315" t="s">
        <v>240</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240</v>
      </c>
      <c r="P321" s="320">
        <f t="shared" si="68"/>
        <v>13.870468141833136</v>
      </c>
      <c r="Q321" s="321">
        <f t="shared" si="68"/>
        <v>13.817948306824341</v>
      </c>
      <c r="R321" s="321">
        <f t="shared" si="68"/>
        <v>13.796716837212617</v>
      </c>
      <c r="S321" s="321">
        <f t="shared" si="68"/>
        <v>13.746510233463953</v>
      </c>
      <c r="T321" s="260"/>
      <c r="U321" s="335" t="s">
        <v>240</v>
      </c>
      <c r="V321" s="320">
        <f t="shared" si="69"/>
        <v>13.842174551678157</v>
      </c>
      <c r="W321" s="320">
        <f t="shared" si="69"/>
        <v>13.771834294001557</v>
      </c>
      <c r="X321" s="260"/>
      <c r="Y321" s="335" t="s">
        <v>240</v>
      </c>
      <c r="Z321" s="323">
        <f t="shared" si="70"/>
        <v>13.810381507009129</v>
      </c>
      <c r="AB321" s="106"/>
      <c r="AC321" s="106"/>
      <c r="AD321" s="106"/>
      <c r="AE321" s="106"/>
      <c r="AF321" s="106"/>
    </row>
    <row r="322" spans="1:32" ht="13.5" thickBot="1">
      <c r="A322" s="315" t="s">
        <v>241</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241</v>
      </c>
      <c r="P322" s="320">
        <f t="shared" si="68"/>
        <v>11.440558823529413</v>
      </c>
      <c r="Q322" s="321">
        <f t="shared" si="68"/>
        <v>13.63885294117647</v>
      </c>
      <c r="R322" s="321">
        <f t="shared" si="68"/>
        <v>10.162628727770178</v>
      </c>
      <c r="S322" s="321">
        <f t="shared" si="68"/>
        <v>11.636274509803922</v>
      </c>
      <c r="T322" s="260"/>
      <c r="U322" s="335" t="s">
        <v>241</v>
      </c>
      <c r="V322" s="320">
        <f t="shared" si="69"/>
        <v>12.010065071624505</v>
      </c>
      <c r="W322" s="320">
        <f t="shared" si="69"/>
        <v>11.428922518221949</v>
      </c>
      <c r="X322" s="260"/>
      <c r="Y322" s="335" t="s">
        <v>241</v>
      </c>
      <c r="Z322" s="323">
        <f t="shared" si="70"/>
        <v>11.46344406725448</v>
      </c>
      <c r="AB322" s="106"/>
      <c r="AC322" s="106"/>
      <c r="AD322" s="106"/>
      <c r="AE322" s="106"/>
      <c r="AF322" s="106"/>
    </row>
    <row r="323" spans="1:32" ht="13.5" thickBot="1">
      <c r="A323" s="315" t="s">
        <v>97</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97</v>
      </c>
      <c r="P323" s="320">
        <f t="shared" si="68"/>
        <v>11.621748419941399</v>
      </c>
      <c r="Q323" s="321">
        <f t="shared" si="68"/>
        <v>11.766660911583049</v>
      </c>
      <c r="R323" s="321">
        <f t="shared" si="68"/>
        <v>11.32876130194987</v>
      </c>
      <c r="S323" s="321">
        <f t="shared" si="68"/>
        <v>11.103390376311644</v>
      </c>
      <c r="T323" s="260"/>
      <c r="U323" s="335" t="s">
        <v>97</v>
      </c>
      <c r="V323" s="320">
        <f t="shared" si="69"/>
        <v>11.691886194190069</v>
      </c>
      <c r="W323" s="320">
        <f t="shared" si="69"/>
        <v>11.217244325839276</v>
      </c>
      <c r="X323" s="260"/>
      <c r="Y323" s="335" t="s">
        <v>97</v>
      </c>
      <c r="Z323" s="323">
        <f t="shared" si="70"/>
        <v>11.446222602838885</v>
      </c>
      <c r="AB323" s="106"/>
      <c r="AC323" s="106"/>
      <c r="AD323" s="106"/>
      <c r="AE323" s="106"/>
      <c r="AF323" s="106"/>
    </row>
    <row r="324" spans="1:32" ht="13.5" thickBot="1">
      <c r="A324" s="317" t="s">
        <v>242</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242</v>
      </c>
      <c r="P324" s="320">
        <f t="shared" si="68"/>
        <v>13.237739001698655</v>
      </c>
      <c r="Q324" s="321">
        <f t="shared" si="68"/>
        <v>13.302139435141676</v>
      </c>
      <c r="R324" s="321">
        <f t="shared" si="68"/>
        <v>13.157762681830592</v>
      </c>
      <c r="S324" s="321">
        <f t="shared" si="68"/>
        <v>13.282099216296503</v>
      </c>
      <c r="T324" s="260"/>
      <c r="U324" s="342" t="s">
        <v>242</v>
      </c>
      <c r="V324" s="320">
        <f t="shared" si="69"/>
        <v>13.271829591742092</v>
      </c>
      <c r="W324" s="320">
        <f t="shared" si="69"/>
        <v>13.216915967312961</v>
      </c>
      <c r="X324" s="260"/>
      <c r="Y324" s="342" t="s">
        <v>242</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246</v>
      </c>
      <c r="O326" s="266">
        <v>2019</v>
      </c>
      <c r="P326" s="268" t="s">
        <v>216</v>
      </c>
      <c r="Q326" s="268"/>
      <c r="R326" s="268"/>
      <c r="S326" s="268"/>
      <c r="T326" s="260"/>
      <c r="U326" s="266">
        <v>2019</v>
      </c>
      <c r="V326" s="268" t="s">
        <v>217</v>
      </c>
      <c r="W326" s="268"/>
      <c r="X326" s="260"/>
      <c r="Y326" s="266">
        <v>2019</v>
      </c>
      <c r="Z326" s="260"/>
      <c r="AB326" s="106"/>
      <c r="AC326" s="106"/>
      <c r="AD326" s="106"/>
      <c r="AE326" s="106"/>
      <c r="AF326" s="106"/>
    </row>
    <row r="327" spans="1:32" ht="14.25" thickBot="1">
      <c r="A327" s="270"/>
      <c r="B327" s="271" t="s">
        <v>219</v>
      </c>
      <c r="C327" s="271" t="s">
        <v>220</v>
      </c>
      <c r="D327" s="271" t="s">
        <v>221</v>
      </c>
      <c r="E327" s="271" t="s">
        <v>222</v>
      </c>
      <c r="F327" s="271" t="s">
        <v>223</v>
      </c>
      <c r="G327" s="271" t="s">
        <v>224</v>
      </c>
      <c r="H327" s="271" t="s">
        <v>225</v>
      </c>
      <c r="I327" s="271" t="s">
        <v>226</v>
      </c>
      <c r="J327" s="271" t="s">
        <v>227</v>
      </c>
      <c r="K327" s="271" t="s">
        <v>228</v>
      </c>
      <c r="L327" s="271" t="s">
        <v>229</v>
      </c>
      <c r="M327" s="272" t="s">
        <v>230</v>
      </c>
      <c r="O327" s="273"/>
      <c r="P327" s="271" t="s">
        <v>231</v>
      </c>
      <c r="Q327" s="271" t="s">
        <v>232</v>
      </c>
      <c r="R327" s="271" t="s">
        <v>233</v>
      </c>
      <c r="S327" s="272" t="s">
        <v>234</v>
      </c>
      <c r="T327" s="260"/>
      <c r="U327" s="273"/>
      <c r="V327" s="271" t="s">
        <v>235</v>
      </c>
      <c r="W327" s="272" t="s">
        <v>236</v>
      </c>
      <c r="X327" s="260"/>
      <c r="Y327" s="273"/>
      <c r="Z327" s="319" t="s">
        <v>237</v>
      </c>
      <c r="AB327" s="106"/>
      <c r="AC327" s="106"/>
      <c r="AD327" s="106"/>
      <c r="AE327" s="106"/>
      <c r="AF327" s="106"/>
    </row>
    <row r="328" spans="1:32" ht="13.5" thickBot="1">
      <c r="A328" s="277" t="s">
        <v>238</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238</v>
      </c>
      <c r="P328" s="320">
        <f t="shared" ref="P328:S334" si="75">(P158/1000)/1.02</f>
        <v>12.351862737247693</v>
      </c>
      <c r="Q328" s="321">
        <f t="shared" si="75"/>
        <v>12.020635270610711</v>
      </c>
      <c r="R328" s="321">
        <f t="shared" si="75"/>
        <v>11.349430438271405</v>
      </c>
      <c r="S328" s="321">
        <f t="shared" si="75"/>
        <v>11.7936494891031</v>
      </c>
      <c r="T328" s="260"/>
      <c r="U328" s="286" t="s">
        <v>238</v>
      </c>
      <c r="V328" s="320">
        <f t="shared" ref="V328:W334" si="76">(V158/1000)/1.02</f>
        <v>12.304688422400709</v>
      </c>
      <c r="W328" s="320">
        <f t="shared" si="76"/>
        <v>11.598475332529967</v>
      </c>
      <c r="X328" s="260"/>
      <c r="Y328" s="286" t="s">
        <v>238</v>
      </c>
      <c r="Z328" s="323">
        <f t="shared" ref="Z328:Z334" si="77">(Z158/1000)/1.02</f>
        <v>11.932440467099813</v>
      </c>
      <c r="AB328" s="106"/>
      <c r="AC328" s="106"/>
      <c r="AD328" s="106"/>
      <c r="AE328" s="106"/>
      <c r="AF328" s="106"/>
    </row>
    <row r="329" spans="1:32" ht="13.5" thickBot="1">
      <c r="A329" s="311" t="s">
        <v>243</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243</v>
      </c>
      <c r="P329" s="320">
        <f t="shared" si="75"/>
        <v>12.338145078002844</v>
      </c>
      <c r="Q329" s="321">
        <f t="shared" si="75"/>
        <v>11.998682032949166</v>
      </c>
      <c r="R329" s="321">
        <f t="shared" si="75"/>
        <v>11.33246906602608</v>
      </c>
      <c r="S329" s="321">
        <f t="shared" si="75"/>
        <v>11.877647352865502</v>
      </c>
      <c r="T329" s="260"/>
      <c r="U329" s="328" t="s">
        <v>243</v>
      </c>
      <c r="V329" s="320">
        <f t="shared" si="76"/>
        <v>12.255344091764044</v>
      </c>
      <c r="W329" s="320">
        <f t="shared" si="76"/>
        <v>11.677573823678667</v>
      </c>
      <c r="X329" s="260"/>
      <c r="Y329" s="328" t="s">
        <v>243</v>
      </c>
      <c r="Z329" s="323">
        <f t="shared" si="77"/>
        <v>11.901531620993707</v>
      </c>
      <c r="AB329" s="106"/>
      <c r="AC329" s="106"/>
      <c r="AD329" s="106"/>
      <c r="AE329" s="106"/>
      <c r="AF329" s="106"/>
    </row>
    <row r="330" spans="1:32" ht="13.5" thickBot="1">
      <c r="A330" s="315" t="s">
        <v>239</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239</v>
      </c>
      <c r="P330" s="320">
        <f t="shared" si="75"/>
        <v>13.103405513695007</v>
      </c>
      <c r="Q330" s="321">
        <f t="shared" si="75"/>
        <v>12.387047581663118</v>
      </c>
      <c r="R330" s="321">
        <f t="shared" si="75"/>
        <v>11.767882689512129</v>
      </c>
      <c r="S330" s="321">
        <f t="shared" si="75"/>
        <v>12.426419092071598</v>
      </c>
      <c r="T330" s="260"/>
      <c r="U330" s="335" t="s">
        <v>239</v>
      </c>
      <c r="V330" s="320">
        <f t="shared" si="76"/>
        <v>12.881872110891697</v>
      </c>
      <c r="W330" s="320">
        <f t="shared" si="76"/>
        <v>12.085026052536179</v>
      </c>
      <c r="X330" s="260"/>
      <c r="Y330" s="335" t="s">
        <v>239</v>
      </c>
      <c r="Z330" s="323">
        <f t="shared" si="77"/>
        <v>12.487183062726562</v>
      </c>
      <c r="AB330" s="106"/>
      <c r="AC330" s="106"/>
      <c r="AD330" s="106"/>
      <c r="AE330" s="106"/>
      <c r="AF330" s="106"/>
    </row>
    <row r="331" spans="1:32" ht="13.5" thickBot="1">
      <c r="A331" s="315" t="s">
        <v>240</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240</v>
      </c>
      <c r="P331" s="320">
        <f t="shared" si="75"/>
        <v>12.929605046824001</v>
      </c>
      <c r="Q331" s="321">
        <f t="shared" si="75"/>
        <v>12.093667528081774</v>
      </c>
      <c r="R331" s="321">
        <f t="shared" si="75"/>
        <v>11.464059727930245</v>
      </c>
      <c r="S331" s="321">
        <f t="shared" si="75"/>
        <v>12.36009742045411</v>
      </c>
      <c r="T331" s="260"/>
      <c r="U331" s="335" t="s">
        <v>240</v>
      </c>
      <c r="V331" s="320">
        <f t="shared" si="76"/>
        <v>12.597009117400068</v>
      </c>
      <c r="W331" s="320">
        <f t="shared" si="76"/>
        <v>11.834633034022648</v>
      </c>
      <c r="X331" s="260"/>
      <c r="Y331" s="335" t="s">
        <v>240</v>
      </c>
      <c r="Z331" s="323">
        <f t="shared" si="77"/>
        <v>12.251829454438186</v>
      </c>
      <c r="AB331" s="106"/>
      <c r="AC331" s="106"/>
      <c r="AD331" s="106"/>
      <c r="AE331" s="106"/>
      <c r="AF331" s="106"/>
    </row>
    <row r="332" spans="1:32" ht="13.5" thickBot="1">
      <c r="A332" s="315" t="s">
        <v>241</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241</v>
      </c>
      <c r="P332" s="320">
        <f t="shared" si="75"/>
        <v>12.807966303538864</v>
      </c>
      <c r="Q332" s="321">
        <f t="shared" si="75"/>
        <v>11.838400953266682</v>
      </c>
      <c r="R332" s="321">
        <f t="shared" si="75"/>
        <v>11.029267597686555</v>
      </c>
      <c r="S332" s="321">
        <f t="shared" si="75"/>
        <v>0</v>
      </c>
      <c r="T332" s="260"/>
      <c r="U332" s="335" t="s">
        <v>241</v>
      </c>
      <c r="V332" s="320">
        <f t="shared" si="76"/>
        <v>12.405721504100576</v>
      </c>
      <c r="W332" s="320">
        <f t="shared" si="76"/>
        <v>11.29777333842628</v>
      </c>
      <c r="X332" s="260"/>
      <c r="Y332" s="335" t="s">
        <v>241</v>
      </c>
      <c r="Z332" s="323">
        <f t="shared" si="77"/>
        <v>11.983365890432701</v>
      </c>
      <c r="AB332" s="106"/>
      <c r="AC332" s="106"/>
      <c r="AD332" s="106"/>
      <c r="AE332" s="106"/>
      <c r="AF332" s="106"/>
    </row>
    <row r="333" spans="1:32" ht="13.5" thickBot="1">
      <c r="A333" s="315" t="s">
        <v>97</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97</v>
      </c>
      <c r="P333" s="320">
        <f t="shared" si="75"/>
        <v>10.465716836027738</v>
      </c>
      <c r="Q333" s="321">
        <f t="shared" si="75"/>
        <v>10.589506827515354</v>
      </c>
      <c r="R333" s="321">
        <f t="shared" si="75"/>
        <v>9.8567611854908641</v>
      </c>
      <c r="S333" s="321">
        <f t="shared" si="75"/>
        <v>10.054013849888433</v>
      </c>
      <c r="T333" s="260"/>
      <c r="U333" s="335" t="s">
        <v>97</v>
      </c>
      <c r="V333" s="320">
        <f t="shared" si="76"/>
        <v>10.632664314946165</v>
      </c>
      <c r="W333" s="320">
        <f t="shared" si="76"/>
        <v>10.024895039689918</v>
      </c>
      <c r="X333" s="260"/>
      <c r="Y333" s="335" t="s">
        <v>97</v>
      </c>
      <c r="Z333" s="323">
        <f t="shared" si="77"/>
        <v>10.27424079308031</v>
      </c>
      <c r="AB333" s="106"/>
      <c r="AC333" s="106"/>
      <c r="AD333" s="106"/>
      <c r="AE333" s="106"/>
      <c r="AF333" s="106"/>
    </row>
    <row r="334" spans="1:32" ht="13.5" thickBot="1">
      <c r="A334" s="317" t="s">
        <v>242</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242</v>
      </c>
      <c r="P334" s="320">
        <f t="shared" si="75"/>
        <v>12.89199728865014</v>
      </c>
      <c r="Q334" s="321">
        <f t="shared" si="75"/>
        <v>12.936838425252482</v>
      </c>
      <c r="R334" s="321">
        <f t="shared" si="75"/>
        <v>12.405495377379932</v>
      </c>
      <c r="S334" s="321">
        <f t="shared" si="75"/>
        <v>12.793696178247517</v>
      </c>
      <c r="T334" s="260"/>
      <c r="U334" s="342" t="s">
        <v>242</v>
      </c>
      <c r="V334" s="320">
        <f t="shared" si="76"/>
        <v>13.035858003816113</v>
      </c>
      <c r="W334" s="320">
        <f t="shared" si="76"/>
        <v>12.626323928628789</v>
      </c>
      <c r="X334" s="260"/>
      <c r="Y334" s="342" t="s">
        <v>242</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246</v>
      </c>
      <c r="O336" s="266">
        <v>2020</v>
      </c>
      <c r="P336" s="268" t="s">
        <v>216</v>
      </c>
      <c r="Q336" s="268"/>
      <c r="R336" s="268"/>
      <c r="S336" s="268"/>
      <c r="T336" s="260"/>
      <c r="U336" s="266">
        <v>2020</v>
      </c>
      <c r="V336" s="268" t="s">
        <v>217</v>
      </c>
      <c r="W336" s="268"/>
      <c r="X336" s="260"/>
      <c r="Y336" s="266">
        <v>2020</v>
      </c>
      <c r="Z336" s="260"/>
      <c r="AB336" s="106"/>
      <c r="AC336" s="106"/>
      <c r="AD336" s="106"/>
      <c r="AE336" s="106"/>
      <c r="AF336" s="106"/>
    </row>
    <row r="337" spans="1:32" ht="14.25" thickBot="1">
      <c r="A337" s="270"/>
      <c r="B337" s="271" t="s">
        <v>219</v>
      </c>
      <c r="C337" s="271" t="s">
        <v>220</v>
      </c>
      <c r="D337" s="271" t="s">
        <v>221</v>
      </c>
      <c r="E337" s="271" t="s">
        <v>222</v>
      </c>
      <c r="F337" s="271" t="s">
        <v>223</v>
      </c>
      <c r="G337" s="271" t="s">
        <v>224</v>
      </c>
      <c r="H337" s="271" t="s">
        <v>225</v>
      </c>
      <c r="I337" s="271" t="s">
        <v>226</v>
      </c>
      <c r="J337" s="271" t="s">
        <v>227</v>
      </c>
      <c r="K337" s="271" t="s">
        <v>228</v>
      </c>
      <c r="L337" s="271" t="s">
        <v>229</v>
      </c>
      <c r="M337" s="272" t="s">
        <v>230</v>
      </c>
      <c r="O337" s="273"/>
      <c r="P337" s="271" t="s">
        <v>231</v>
      </c>
      <c r="Q337" s="271" t="s">
        <v>232</v>
      </c>
      <c r="R337" s="271" t="s">
        <v>233</v>
      </c>
      <c r="S337" s="272" t="s">
        <v>234</v>
      </c>
      <c r="T337" s="260"/>
      <c r="U337" s="273"/>
      <c r="V337" s="271" t="s">
        <v>235</v>
      </c>
      <c r="W337" s="272" t="s">
        <v>236</v>
      </c>
      <c r="X337" s="260"/>
      <c r="Y337" s="273"/>
      <c r="Z337" s="319" t="s">
        <v>237</v>
      </c>
      <c r="AB337" s="106"/>
      <c r="AC337" s="106"/>
      <c r="AD337" s="106"/>
      <c r="AE337" s="106"/>
      <c r="AF337" s="106"/>
    </row>
    <row r="338" spans="1:32" ht="13.5" thickBot="1">
      <c r="A338" s="277" t="s">
        <v>238</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12.115140722363343</v>
      </c>
      <c r="J338" s="321">
        <f t="shared" si="80"/>
        <v>12.170812400409982</v>
      </c>
      <c r="K338" s="321">
        <f t="shared" si="80"/>
        <v>12.086283222130579</v>
      </c>
      <c r="L338" s="321">
        <f t="shared" si="80"/>
        <v>0</v>
      </c>
      <c r="M338" s="322">
        <f t="shared" ref="M338:M344" si="81">(M168/1000)/1.02</f>
        <v>0</v>
      </c>
      <c r="O338" s="286" t="s">
        <v>238</v>
      </c>
      <c r="P338" s="320">
        <f t="shared" ref="P338:S344" si="82">(P168/1000)/1.02</f>
        <v>12.023768601278885</v>
      </c>
      <c r="Q338" s="321">
        <f t="shared" si="82"/>
        <v>11.534723401155603</v>
      </c>
      <c r="R338" s="321">
        <f t="shared" si="82"/>
        <v>11.954520900319125</v>
      </c>
      <c r="S338" s="321">
        <f t="shared" si="82"/>
        <v>0</v>
      </c>
      <c r="T338" s="260"/>
      <c r="U338" s="286" t="s">
        <v>238</v>
      </c>
      <c r="V338" s="320">
        <f t="shared" ref="V338:W344" si="83">(V168/1000)/1.02</f>
        <v>11.792244364685196</v>
      </c>
      <c r="W338" s="320">
        <f t="shared" si="83"/>
        <v>0</v>
      </c>
      <c r="X338" s="260"/>
      <c r="Y338" s="286" t="s">
        <v>238</v>
      </c>
      <c r="Z338" s="323">
        <f t="shared" ref="Z338:Z344" si="84">(Z168/1000)/1.02</f>
        <v>0</v>
      </c>
      <c r="AB338" s="106"/>
      <c r="AC338" s="106"/>
      <c r="AD338" s="106"/>
      <c r="AE338" s="106"/>
      <c r="AF338" s="106"/>
    </row>
    <row r="339" spans="1:32" ht="13.5" thickBot="1">
      <c r="A339" s="311" t="s">
        <v>243</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12.409155971002635</v>
      </c>
      <c r="J339" s="321">
        <f t="shared" si="80"/>
        <v>12.311606439018922</v>
      </c>
      <c r="K339" s="321">
        <f t="shared" si="80"/>
        <v>12.264953239514989</v>
      </c>
      <c r="L339" s="321">
        <f t="shared" si="80"/>
        <v>0</v>
      </c>
      <c r="M339" s="322">
        <f t="shared" si="81"/>
        <v>0</v>
      </c>
      <c r="O339" s="327" t="s">
        <v>243</v>
      </c>
      <c r="P339" s="320">
        <f t="shared" si="82"/>
        <v>11.990614644160731</v>
      </c>
      <c r="Q339" s="321">
        <f t="shared" si="82"/>
        <v>11.190406410132059</v>
      </c>
      <c r="R339" s="321">
        <f t="shared" si="82"/>
        <v>12.243303093830649</v>
      </c>
      <c r="S339" s="321">
        <f t="shared" si="82"/>
        <v>0</v>
      </c>
      <c r="T339" s="260"/>
      <c r="U339" s="328" t="s">
        <v>243</v>
      </c>
      <c r="V339" s="320">
        <f t="shared" si="83"/>
        <v>11.629273522568642</v>
      </c>
      <c r="W339" s="320">
        <f t="shared" si="83"/>
        <v>0</v>
      </c>
      <c r="X339" s="260"/>
      <c r="Y339" s="328" t="s">
        <v>243</v>
      </c>
      <c r="Z339" s="323">
        <f t="shared" si="84"/>
        <v>0</v>
      </c>
      <c r="AB339" s="106"/>
      <c r="AC339" s="106"/>
      <c r="AD339" s="106"/>
      <c r="AE339" s="106"/>
      <c r="AF339" s="106"/>
    </row>
    <row r="340" spans="1:32" ht="13.5" thickBot="1">
      <c r="A340" s="315" t="s">
        <v>239</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12.926014396468441</v>
      </c>
      <c r="J340" s="321">
        <f t="shared" si="80"/>
        <v>12.950811747788642</v>
      </c>
      <c r="K340" s="321">
        <f t="shared" si="80"/>
        <v>12.997653099313514</v>
      </c>
      <c r="L340" s="321">
        <f t="shared" si="80"/>
        <v>0</v>
      </c>
      <c r="M340" s="322">
        <f t="shared" si="81"/>
        <v>0</v>
      </c>
      <c r="O340" s="334" t="s">
        <v>239</v>
      </c>
      <c r="P340" s="320">
        <f t="shared" si="82"/>
        <v>12.578730549679941</v>
      </c>
      <c r="Q340" s="321">
        <f t="shared" si="82"/>
        <v>12.083495868625089</v>
      </c>
      <c r="R340" s="321">
        <f t="shared" si="82"/>
        <v>12.668314793595554</v>
      </c>
      <c r="S340" s="321">
        <f t="shared" si="82"/>
        <v>0</v>
      </c>
      <c r="T340" s="260"/>
      <c r="U340" s="335" t="s">
        <v>239</v>
      </c>
      <c r="V340" s="320">
        <f t="shared" si="83"/>
        <v>12.349361282209992</v>
      </c>
      <c r="W340" s="320">
        <f t="shared" si="83"/>
        <v>0</v>
      </c>
      <c r="X340" s="260"/>
      <c r="Y340" s="335" t="s">
        <v>239</v>
      </c>
      <c r="Z340" s="323">
        <f t="shared" si="84"/>
        <v>0</v>
      </c>
      <c r="AB340" s="106"/>
      <c r="AC340" s="106"/>
      <c r="AD340" s="106"/>
      <c r="AE340" s="106"/>
      <c r="AF340" s="106"/>
    </row>
    <row r="341" spans="1:32" ht="13.5" thickBot="1">
      <c r="A341" s="315" t="s">
        <v>240</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12.897492924951655</v>
      </c>
      <c r="J341" s="321">
        <f t="shared" si="80"/>
        <v>12.928648046142966</v>
      </c>
      <c r="K341" s="321">
        <f t="shared" si="80"/>
        <v>12.927133113221613</v>
      </c>
      <c r="L341" s="321">
        <f t="shared" si="80"/>
        <v>0</v>
      </c>
      <c r="M341" s="322">
        <f t="shared" si="81"/>
        <v>0</v>
      </c>
      <c r="O341" s="334" t="s">
        <v>240</v>
      </c>
      <c r="P341" s="320">
        <f t="shared" si="82"/>
        <v>12.442723400817714</v>
      </c>
      <c r="Q341" s="321">
        <f t="shared" si="82"/>
        <v>11.965306635854319</v>
      </c>
      <c r="R341" s="321">
        <f t="shared" si="82"/>
        <v>12.605636791366502</v>
      </c>
      <c r="S341" s="321">
        <f t="shared" si="82"/>
        <v>0</v>
      </c>
      <c r="T341" s="260"/>
      <c r="U341" s="335" t="s">
        <v>240</v>
      </c>
      <c r="V341" s="320">
        <f t="shared" si="83"/>
        <v>12.20565695394767</v>
      </c>
      <c r="W341" s="320">
        <f t="shared" si="83"/>
        <v>0</v>
      </c>
      <c r="X341" s="260"/>
      <c r="Y341" s="335" t="s">
        <v>240</v>
      </c>
      <c r="Z341" s="323">
        <f t="shared" si="84"/>
        <v>0</v>
      </c>
      <c r="AB341" s="106"/>
      <c r="AC341" s="106"/>
      <c r="AD341" s="106"/>
      <c r="AE341" s="106"/>
      <c r="AF341" s="106"/>
    </row>
    <row r="342" spans="1:32" ht="13.5" thickBot="1">
      <c r="A342" s="315" t="s">
        <v>241</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 t="shared" ref="I342:J342" si="87">I172/1000/1.02</f>
        <v>0</v>
      </c>
      <c r="J342" s="321">
        <f t="shared" si="87"/>
        <v>0</v>
      </c>
      <c r="K342" s="321">
        <f t="shared" si="80"/>
        <v>10.596627450980392</v>
      </c>
      <c r="L342" s="321">
        <f t="shared" si="80"/>
        <v>0</v>
      </c>
      <c r="M342" s="322">
        <f t="shared" si="81"/>
        <v>0</v>
      </c>
      <c r="O342" s="334" t="s">
        <v>241</v>
      </c>
      <c r="P342" s="320">
        <f t="shared" si="82"/>
        <v>0</v>
      </c>
      <c r="Q342" s="321">
        <f t="shared" si="82"/>
        <v>12.493058229352346</v>
      </c>
      <c r="R342" s="321">
        <f t="shared" si="82"/>
        <v>14.043215686274509</v>
      </c>
      <c r="S342" s="321">
        <f t="shared" si="82"/>
        <v>0</v>
      </c>
      <c r="T342" s="260"/>
      <c r="U342" s="335" t="s">
        <v>241</v>
      </c>
      <c r="V342" s="320">
        <f t="shared" si="83"/>
        <v>11.898039215686273</v>
      </c>
      <c r="W342" s="320">
        <f t="shared" si="83"/>
        <v>0</v>
      </c>
      <c r="X342" s="260"/>
      <c r="Y342" s="335" t="s">
        <v>241</v>
      </c>
      <c r="Z342" s="323">
        <f t="shared" si="84"/>
        <v>0</v>
      </c>
      <c r="AB342" s="106"/>
      <c r="AC342" s="106"/>
      <c r="AD342" s="106"/>
      <c r="AE342" s="106"/>
      <c r="AF342" s="106"/>
    </row>
    <row r="343" spans="1:32" ht="13.5" thickBot="1">
      <c r="A343" s="315" t="s">
        <v>97</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 t="shared" ref="I343:J343" si="88">I173/1000/1.02</f>
        <v>10.120527173377409</v>
      </c>
      <c r="J343" s="321">
        <f t="shared" si="88"/>
        <v>10.309502005173607</v>
      </c>
      <c r="K343" s="321">
        <f t="shared" si="80"/>
        <v>10.294882163397419</v>
      </c>
      <c r="L343" s="321">
        <f t="shared" si="80"/>
        <v>0</v>
      </c>
      <c r="M343" s="322">
        <f t="shared" si="81"/>
        <v>0</v>
      </c>
      <c r="O343" s="334" t="s">
        <v>97</v>
      </c>
      <c r="P343" s="320">
        <f t="shared" si="82"/>
        <v>10.270548959828581</v>
      </c>
      <c r="Q343" s="321">
        <f t="shared" si="82"/>
        <v>9.8091324488350047</v>
      </c>
      <c r="R343" s="321">
        <f t="shared" si="82"/>
        <v>10.14755642484603</v>
      </c>
      <c r="S343" s="321">
        <f t="shared" si="82"/>
        <v>0</v>
      </c>
      <c r="T343" s="260"/>
      <c r="U343" s="335" t="s">
        <v>97</v>
      </c>
      <c r="V343" s="320">
        <f t="shared" si="83"/>
        <v>10.054886836487304</v>
      </c>
      <c r="W343" s="320">
        <f t="shared" si="83"/>
        <v>0</v>
      </c>
      <c r="X343" s="260"/>
      <c r="Y343" s="335" t="s">
        <v>97</v>
      </c>
      <c r="Z343" s="323">
        <f t="shared" si="84"/>
        <v>0</v>
      </c>
      <c r="AB343" s="106"/>
      <c r="AC343" s="106"/>
      <c r="AD343" s="106"/>
      <c r="AE343" s="106"/>
      <c r="AF343" s="106"/>
    </row>
    <row r="344" spans="1:32" ht="13.5" thickBot="1">
      <c r="A344" s="317" t="s">
        <v>242</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f t="shared" ref="I344:J344" si="89">I174/1000/1.02</f>
        <v>12.642034871723187</v>
      </c>
      <c r="J344" s="321">
        <f t="shared" si="89"/>
        <v>12.793703051749086</v>
      </c>
      <c r="K344" s="321">
        <f t="shared" si="80"/>
        <v>12.832508439940307</v>
      </c>
      <c r="L344" s="321">
        <f t="shared" si="80"/>
        <v>0</v>
      </c>
      <c r="M344" s="322">
        <f t="shared" si="81"/>
        <v>0</v>
      </c>
      <c r="O344" s="341" t="s">
        <v>242</v>
      </c>
      <c r="P344" s="320">
        <f t="shared" si="82"/>
        <v>12.85079290138213</v>
      </c>
      <c r="Q344" s="321">
        <f t="shared" si="82"/>
        <v>12.251554827971614</v>
      </c>
      <c r="R344" s="321">
        <f t="shared" si="82"/>
        <v>12.570892574694765</v>
      </c>
      <c r="S344" s="321">
        <f t="shared" si="82"/>
        <v>0</v>
      </c>
      <c r="T344" s="260"/>
      <c r="U344" s="342" t="s">
        <v>242</v>
      </c>
      <c r="V344" s="320">
        <f t="shared" si="83"/>
        <v>12.556271273216854</v>
      </c>
      <c r="W344" s="320">
        <f t="shared" si="83"/>
        <v>0</v>
      </c>
      <c r="X344" s="260"/>
      <c r="Y344" s="342" t="s">
        <v>242</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247</v>
      </c>
      <c r="B349" s="228"/>
      <c r="C349" s="228"/>
      <c r="D349" s="228"/>
      <c r="E349" s="228"/>
      <c r="F349" s="298"/>
      <c r="G349" s="228"/>
      <c r="H349" s="228"/>
      <c r="I349" s="228"/>
      <c r="J349" s="228"/>
      <c r="K349" s="228"/>
      <c r="L349" s="228"/>
      <c r="M349" s="298"/>
      <c r="N349" s="228"/>
      <c r="O349" s="228"/>
      <c r="P349" s="201"/>
      <c r="Q349" s="201"/>
      <c r="R349" s="201"/>
      <c r="S349" s="346" t="s">
        <v>121</v>
      </c>
      <c r="T349" s="201"/>
      <c r="U349" s="201"/>
      <c r="V349" s="201"/>
      <c r="W349" s="346" t="s">
        <v>121</v>
      </c>
      <c r="X349" s="201"/>
      <c r="Y349" s="201"/>
      <c r="Z349" s="346" t="s">
        <v>121</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121</v>
      </c>
      <c r="M350" s="349"/>
      <c r="N350" s="351"/>
      <c r="O350" s="352">
        <v>2004</v>
      </c>
      <c r="P350" s="353" t="s">
        <v>216</v>
      </c>
      <c r="Q350" s="353"/>
      <c r="R350" s="353"/>
      <c r="S350" s="353"/>
      <c r="T350" s="351"/>
      <c r="U350" s="352">
        <v>2004</v>
      </c>
      <c r="V350" s="353" t="s">
        <v>217</v>
      </c>
      <c r="W350" s="353"/>
      <c r="X350" s="351"/>
      <c r="Y350" s="352">
        <v>2004</v>
      </c>
      <c r="Z350" s="351"/>
      <c r="AB350" s="106"/>
      <c r="AC350" s="106"/>
      <c r="AD350" s="106"/>
      <c r="AE350" s="106"/>
      <c r="AF350" s="106"/>
    </row>
    <row r="351" spans="1:32" ht="14.25" thickBot="1">
      <c r="A351" s="354"/>
      <c r="B351" s="355" t="s">
        <v>219</v>
      </c>
      <c r="C351" s="355" t="s">
        <v>220</v>
      </c>
      <c r="D351" s="355" t="s">
        <v>221</v>
      </c>
      <c r="E351" s="355" t="s">
        <v>248</v>
      </c>
      <c r="F351" s="355" t="s">
        <v>223</v>
      </c>
      <c r="G351" s="355" t="s">
        <v>224</v>
      </c>
      <c r="H351" s="355" t="s">
        <v>225</v>
      </c>
      <c r="I351" s="355" t="s">
        <v>226</v>
      </c>
      <c r="J351" s="355" t="s">
        <v>227</v>
      </c>
      <c r="K351" s="355" t="s">
        <v>228</v>
      </c>
      <c r="L351" s="355" t="s">
        <v>229</v>
      </c>
      <c r="M351" s="356" t="s">
        <v>230</v>
      </c>
      <c r="N351" s="351"/>
      <c r="O351" s="357"/>
      <c r="P351" s="358" t="s">
        <v>231</v>
      </c>
      <c r="Q351" s="358" t="s">
        <v>232</v>
      </c>
      <c r="R351" s="358" t="s">
        <v>233</v>
      </c>
      <c r="S351" s="359" t="s">
        <v>234</v>
      </c>
      <c r="T351" s="351"/>
      <c r="U351" s="357"/>
      <c r="V351" s="358" t="s">
        <v>235</v>
      </c>
      <c r="W351" s="359" t="s">
        <v>236</v>
      </c>
      <c r="X351" s="351"/>
      <c r="Y351" s="357"/>
      <c r="Z351" s="360" t="s">
        <v>237</v>
      </c>
    </row>
    <row r="352" spans="1:32" ht="14.25" thickBot="1">
      <c r="A352" s="361" t="s">
        <v>238</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238</v>
      </c>
      <c r="P352" s="366">
        <v>2.934793</v>
      </c>
      <c r="Q352" s="366">
        <v>3.7762601000000005</v>
      </c>
      <c r="R352" s="366">
        <v>3.9323517000000003</v>
      </c>
      <c r="S352" s="366">
        <v>3.8823357000000001</v>
      </c>
      <c r="T352" s="351"/>
      <c r="U352" s="365" t="s">
        <v>238</v>
      </c>
      <c r="V352" s="366">
        <v>3.3315866000000001</v>
      </c>
      <c r="W352" s="367">
        <v>3.9074479000000002</v>
      </c>
      <c r="X352" s="351"/>
      <c r="Y352" s="365" t="s">
        <v>238</v>
      </c>
      <c r="Z352" s="364">
        <v>3.6171804117647062</v>
      </c>
    </row>
    <row r="353" spans="1:26" ht="13.5">
      <c r="A353" s="368" t="s">
        <v>239</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239</v>
      </c>
      <c r="P353" s="372">
        <v>3.4831945500000003</v>
      </c>
      <c r="Q353" s="372">
        <v>4.4667496500000006</v>
      </c>
      <c r="R353" s="372">
        <v>4.5911492000000012</v>
      </c>
      <c r="S353" s="372">
        <v>4.588263350000001</v>
      </c>
      <c r="T353" s="351"/>
      <c r="U353" s="371" t="s">
        <v>239</v>
      </c>
      <c r="V353" s="372">
        <v>3.9250651000000003</v>
      </c>
      <c r="W353" s="373">
        <v>4.5897571500000014</v>
      </c>
      <c r="X353" s="351"/>
      <c r="Y353" s="371" t="s">
        <v>239</v>
      </c>
      <c r="Z353" s="374">
        <v>4.0686274509803928</v>
      </c>
    </row>
    <row r="354" spans="1:26" ht="13.5">
      <c r="A354" s="368" t="s">
        <v>240</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240</v>
      </c>
      <c r="P354" s="369">
        <v>3.3170259199999999</v>
      </c>
      <c r="Q354" s="369">
        <v>4.2054797200000005</v>
      </c>
      <c r="R354" s="369">
        <v>4.3033224000000008</v>
      </c>
      <c r="S354" s="369">
        <v>4.3494094800000003</v>
      </c>
      <c r="T354" s="351"/>
      <c r="U354" s="371" t="s">
        <v>240</v>
      </c>
      <c r="V354" s="369">
        <v>3.7435715200000006</v>
      </c>
      <c r="W354" s="370">
        <v>4.3200341600000005</v>
      </c>
      <c r="X354" s="351"/>
      <c r="Y354" s="371" t="s">
        <v>240</v>
      </c>
      <c r="Z354" s="374">
        <v>4.1083262745098041</v>
      </c>
    </row>
    <row r="355" spans="1:26" ht="13.5">
      <c r="A355" s="368" t="s">
        <v>241</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241</v>
      </c>
      <c r="P355" s="369">
        <v>3.2729400000000002</v>
      </c>
      <c r="Q355" s="369">
        <v>4.3428771000000008</v>
      </c>
      <c r="R355" s="369">
        <v>4.1948744400000004</v>
      </c>
      <c r="S355" s="369">
        <v>3.8295622800000007</v>
      </c>
      <c r="T355" s="351"/>
      <c r="U355" s="371" t="s">
        <v>241</v>
      </c>
      <c r="V355" s="369">
        <v>3.9977361000000005</v>
      </c>
      <c r="W355" s="370">
        <v>3.8807596800000002</v>
      </c>
      <c r="X355" s="351"/>
      <c r="Y355" s="371" t="s">
        <v>241</v>
      </c>
      <c r="Z355" s="374">
        <v>3.8117011764705886</v>
      </c>
    </row>
    <row r="356" spans="1:26" ht="13.5">
      <c r="A356" s="368" t="s">
        <v>97</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97</v>
      </c>
      <c r="P356" s="369">
        <v>2.1403711919999999</v>
      </c>
      <c r="Q356" s="369">
        <v>3.1195030459999997</v>
      </c>
      <c r="R356" s="369">
        <v>3.2697919820000001</v>
      </c>
      <c r="S356" s="369">
        <v>3.2048394299999998</v>
      </c>
      <c r="T356" s="351"/>
      <c r="U356" s="371" t="s">
        <v>97</v>
      </c>
      <c r="V356" s="369">
        <v>2.6748143879999997</v>
      </c>
      <c r="W356" s="370">
        <v>3.2365585539999997</v>
      </c>
      <c r="X356" s="351"/>
      <c r="Y356" s="371" t="s">
        <v>97</v>
      </c>
      <c r="Z356" s="374">
        <v>2.9897728431372546</v>
      </c>
    </row>
    <row r="357" spans="1:26" ht="14.25" thickBot="1">
      <c r="A357" s="376" t="s">
        <v>242</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242</v>
      </c>
      <c r="P357" s="377">
        <v>3.07871329</v>
      </c>
      <c r="Q357" s="377">
        <v>3.7170278000000003</v>
      </c>
      <c r="R357" s="377">
        <v>3.8532139500000002</v>
      </c>
      <c r="S357" s="377">
        <v>3.8812186200000003</v>
      </c>
      <c r="T357" s="351"/>
      <c r="U357" s="365" t="s">
        <v>242</v>
      </c>
      <c r="V357" s="377">
        <v>3.3349349000000004</v>
      </c>
      <c r="W357" s="378">
        <v>3.8676092799999999</v>
      </c>
      <c r="X357" s="351"/>
      <c r="Y357" s="365" t="s">
        <v>242</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121</v>
      </c>
      <c r="N359" s="351"/>
      <c r="O359" s="352">
        <v>2005</v>
      </c>
      <c r="P359" s="353" t="s">
        <v>216</v>
      </c>
      <c r="Q359" s="353"/>
      <c r="R359" s="353"/>
      <c r="S359" s="353"/>
      <c r="T359" s="351"/>
      <c r="U359" s="352">
        <v>2005</v>
      </c>
      <c r="V359" s="353" t="s">
        <v>217</v>
      </c>
      <c r="W359" s="353"/>
      <c r="X359" s="351"/>
      <c r="Y359" s="352">
        <v>2005</v>
      </c>
      <c r="Z359" s="351"/>
    </row>
    <row r="360" spans="1:26" ht="14.25" thickBot="1">
      <c r="A360" s="354"/>
      <c r="B360" s="355" t="s">
        <v>219</v>
      </c>
      <c r="C360" s="355" t="s">
        <v>220</v>
      </c>
      <c r="D360" s="355" t="s">
        <v>221</v>
      </c>
      <c r="E360" s="355" t="s">
        <v>248</v>
      </c>
      <c r="F360" s="355" t="s">
        <v>223</v>
      </c>
      <c r="G360" s="355" t="s">
        <v>224</v>
      </c>
      <c r="H360" s="355" t="s">
        <v>225</v>
      </c>
      <c r="I360" s="355" t="s">
        <v>226</v>
      </c>
      <c r="J360" s="355" t="s">
        <v>227</v>
      </c>
      <c r="K360" s="355" t="s">
        <v>228</v>
      </c>
      <c r="L360" s="355" t="s">
        <v>229</v>
      </c>
      <c r="M360" s="356" t="s">
        <v>230</v>
      </c>
      <c r="N360" s="351"/>
      <c r="O360" s="357"/>
      <c r="P360" s="358" t="s">
        <v>231</v>
      </c>
      <c r="Q360" s="358" t="s">
        <v>232</v>
      </c>
      <c r="R360" s="358" t="s">
        <v>233</v>
      </c>
      <c r="S360" s="359" t="s">
        <v>234</v>
      </c>
      <c r="T360" s="351"/>
      <c r="U360" s="357"/>
      <c r="V360" s="358" t="s">
        <v>235</v>
      </c>
      <c r="W360" s="359" t="s">
        <v>236</v>
      </c>
      <c r="X360" s="351"/>
      <c r="Y360" s="357"/>
      <c r="Z360" s="360" t="s">
        <v>237</v>
      </c>
    </row>
    <row r="361" spans="1:26" ht="14.25" thickBot="1">
      <c r="A361" s="361" t="s">
        <v>238</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238</v>
      </c>
      <c r="P361" s="366">
        <v>4.1971238999999994</v>
      </c>
      <c r="Q361" s="366">
        <v>4.3258109000000005</v>
      </c>
      <c r="R361" s="366">
        <v>4.3190900000000001</v>
      </c>
      <c r="S361" s="366">
        <v>4.0367601000000004</v>
      </c>
      <c r="T361" s="351"/>
      <c r="U361" s="365" t="s">
        <v>238</v>
      </c>
      <c r="V361" s="366">
        <v>4.2741797999999998</v>
      </c>
      <c r="W361" s="367">
        <v>4.1972801999999998</v>
      </c>
      <c r="X361" s="351"/>
      <c r="Y361" s="365" t="s">
        <v>238</v>
      </c>
      <c r="Z361" s="382">
        <v>4.1524159705882351</v>
      </c>
    </row>
    <row r="362" spans="1:26">
      <c r="A362" s="368" t="s">
        <v>239</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239</v>
      </c>
      <c r="P362" s="372">
        <v>4.8763374000000006</v>
      </c>
      <c r="Q362" s="372">
        <v>4.9619102500000007</v>
      </c>
      <c r="R362" s="372">
        <v>4.94073195</v>
      </c>
      <c r="S362" s="372">
        <v>4.8331030000000004</v>
      </c>
      <c r="T362" s="351"/>
      <c r="U362" s="371" t="s">
        <v>239</v>
      </c>
      <c r="V362" s="372">
        <v>4.92827445</v>
      </c>
      <c r="W362" s="373">
        <v>4.8969937500000009</v>
      </c>
      <c r="X362" s="351"/>
      <c r="Y362" s="371" t="s">
        <v>239</v>
      </c>
      <c r="Z362" s="370">
        <v>4.8158107843137259</v>
      </c>
    </row>
    <row r="363" spans="1:26">
      <c r="A363" s="368" t="s">
        <v>240</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240</v>
      </c>
      <c r="P363" s="369">
        <v>4.5237727599999999</v>
      </c>
      <c r="Q363" s="369">
        <v>4.63851076</v>
      </c>
      <c r="R363" s="369">
        <v>4.5916161200000003</v>
      </c>
      <c r="S363" s="369">
        <v>4.53035648</v>
      </c>
      <c r="T363" s="351"/>
      <c r="U363" s="371" t="s">
        <v>240</v>
      </c>
      <c r="V363" s="369">
        <v>4.5932114799999999</v>
      </c>
      <c r="W363" s="370">
        <v>4.5736677999999999</v>
      </c>
      <c r="X363" s="351"/>
      <c r="Y363" s="371" t="s">
        <v>240</v>
      </c>
      <c r="Z363" s="370">
        <v>4.4922086274509798</v>
      </c>
    </row>
    <row r="364" spans="1:26">
      <c r="A364" s="368" t="s">
        <v>241</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241</v>
      </c>
      <c r="P364" s="369">
        <v>3.4017067800000005</v>
      </c>
      <c r="Q364" s="369">
        <v>4.6921582800000001</v>
      </c>
      <c r="R364" s="369">
        <v>4.1194170000000003</v>
      </c>
      <c r="S364" s="369">
        <v>4.2650641800000004</v>
      </c>
      <c r="T364" s="351"/>
      <c r="U364" s="371" t="s">
        <v>241</v>
      </c>
      <c r="V364" s="369">
        <v>3.5448181200000004</v>
      </c>
      <c r="W364" s="370">
        <v>4.12146846</v>
      </c>
      <c r="X364" s="351"/>
      <c r="Y364" s="371" t="s">
        <v>241</v>
      </c>
      <c r="Z364" s="370">
        <v>3.9112941176470595</v>
      </c>
    </row>
    <row r="365" spans="1:26">
      <c r="A365" s="368" t="s">
        <v>97</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97</v>
      </c>
      <c r="P365" s="369">
        <v>3.4827405039999997</v>
      </c>
      <c r="Q365" s="369">
        <v>3.6316771779999999</v>
      </c>
      <c r="R365" s="369">
        <v>3.5800426619999999</v>
      </c>
      <c r="S365" s="369">
        <v>3.1567770080000002</v>
      </c>
      <c r="T365" s="351"/>
      <c r="U365" s="371" t="s">
        <v>97</v>
      </c>
      <c r="V365" s="369">
        <v>3.5718870259999997</v>
      </c>
      <c r="W365" s="370">
        <v>3.3903163359999997</v>
      </c>
      <c r="X365" s="351"/>
      <c r="Y365" s="371" t="s">
        <v>97</v>
      </c>
      <c r="Z365" s="370">
        <v>3.4148929215686272</v>
      </c>
    </row>
    <row r="366" spans="1:26" ht="13.5" thickBot="1">
      <c r="A366" s="376" t="s">
        <v>242</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242</v>
      </c>
      <c r="P366" s="377">
        <v>4.0754524900000009</v>
      </c>
      <c r="Q366" s="377">
        <v>4.1928109200000003</v>
      </c>
      <c r="R366" s="377">
        <v>4.1447192500000005</v>
      </c>
      <c r="S366" s="377">
        <v>4.0200282700000001</v>
      </c>
      <c r="T366" s="351"/>
      <c r="U366" s="365" t="s">
        <v>242</v>
      </c>
      <c r="V366" s="377">
        <v>4.1429718400000004</v>
      </c>
      <c r="W366" s="378">
        <v>4.0836431100000006</v>
      </c>
      <c r="X366" s="351"/>
      <c r="Y366" s="365" t="s">
        <v>242</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121</v>
      </c>
      <c r="N368" s="351"/>
      <c r="O368" s="352">
        <v>2006</v>
      </c>
      <c r="P368" s="353" t="s">
        <v>216</v>
      </c>
      <c r="Q368" s="353"/>
      <c r="R368" s="353"/>
      <c r="S368" s="353"/>
      <c r="T368" s="351"/>
      <c r="U368" s="352">
        <v>2006</v>
      </c>
      <c r="V368" s="353" t="s">
        <v>217</v>
      </c>
      <c r="W368" s="353"/>
      <c r="X368" s="351"/>
      <c r="Y368" s="352">
        <v>2006</v>
      </c>
      <c r="Z368" s="351"/>
    </row>
    <row r="369" spans="1:28" ht="14.25" thickBot="1">
      <c r="A369" s="357"/>
      <c r="B369" s="385" t="s">
        <v>219</v>
      </c>
      <c r="C369" s="385" t="s">
        <v>220</v>
      </c>
      <c r="D369" s="385" t="s">
        <v>221</v>
      </c>
      <c r="E369" s="385" t="s">
        <v>222</v>
      </c>
      <c r="F369" s="385" t="s">
        <v>223</v>
      </c>
      <c r="G369" s="385" t="s">
        <v>224</v>
      </c>
      <c r="H369" s="385" t="s">
        <v>225</v>
      </c>
      <c r="I369" s="385" t="s">
        <v>226</v>
      </c>
      <c r="J369" s="385" t="s">
        <v>227</v>
      </c>
      <c r="K369" s="385" t="s">
        <v>228</v>
      </c>
      <c r="L369" s="385" t="s">
        <v>229</v>
      </c>
      <c r="M369" s="386" t="s">
        <v>230</v>
      </c>
      <c r="N369" s="351"/>
      <c r="O369" s="357"/>
      <c r="P369" s="358" t="s">
        <v>231</v>
      </c>
      <c r="Q369" s="358" t="s">
        <v>232</v>
      </c>
      <c r="R369" s="358" t="s">
        <v>233</v>
      </c>
      <c r="S369" s="359" t="s">
        <v>234</v>
      </c>
      <c r="T369" s="351"/>
      <c r="U369" s="357"/>
      <c r="V369" s="358" t="s">
        <v>235</v>
      </c>
      <c r="W369" s="359" t="s">
        <v>236</v>
      </c>
      <c r="X369" s="351"/>
      <c r="Y369" s="357"/>
      <c r="Z369" s="360" t="s">
        <v>237</v>
      </c>
    </row>
    <row r="370" spans="1:28" ht="13.5" thickBot="1">
      <c r="A370" s="387" t="s">
        <v>238</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238</v>
      </c>
      <c r="P370" s="366">
        <v>4.2753781000000002</v>
      </c>
      <c r="Q370" s="366">
        <v>4.4427753999999995</v>
      </c>
      <c r="R370" s="366">
        <v>4.3725967000000008</v>
      </c>
      <c r="S370" s="366">
        <v>4.2311452000000003</v>
      </c>
      <c r="T370" s="351"/>
      <c r="U370" s="365" t="s">
        <v>238</v>
      </c>
      <c r="V370" s="366">
        <v>4.3606657999999996</v>
      </c>
      <c r="W370" s="367">
        <v>4.3018448999999999</v>
      </c>
      <c r="X370" s="351"/>
      <c r="Y370" s="365" t="s">
        <v>238</v>
      </c>
      <c r="Z370" s="366">
        <v>4.3331236559999997</v>
      </c>
    </row>
    <row r="371" spans="1:28">
      <c r="A371" s="371" t="s">
        <v>239</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239</v>
      </c>
      <c r="P371" s="372">
        <v>5.1252305500000013</v>
      </c>
      <c r="Q371" s="372">
        <v>5.2600861500000002</v>
      </c>
      <c r="R371" s="372">
        <v>5.1610597500000015</v>
      </c>
      <c r="S371" s="372">
        <v>5.0409155499999994</v>
      </c>
      <c r="T371" s="351"/>
      <c r="U371" s="371" t="s">
        <v>239</v>
      </c>
      <c r="V371" s="372">
        <v>5.1950965</v>
      </c>
      <c r="W371" s="373">
        <v>5.1025452500000004</v>
      </c>
      <c r="X371" s="351"/>
      <c r="Y371" s="371" t="s">
        <v>239</v>
      </c>
      <c r="Z371" s="372">
        <v>5.1515040499999998</v>
      </c>
    </row>
    <row r="372" spans="1:28">
      <c r="A372" s="371" t="s">
        <v>240</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240</v>
      </c>
      <c r="P372" s="369">
        <v>4.7532544799999998</v>
      </c>
      <c r="Q372" s="369">
        <v>4.9382060000000001</v>
      </c>
      <c r="R372" s="369">
        <v>4.9270915200000003</v>
      </c>
      <c r="S372" s="369">
        <v>4.78418616</v>
      </c>
      <c r="T372" s="351"/>
      <c r="U372" s="371" t="s">
        <v>240</v>
      </c>
      <c r="V372" s="369">
        <v>4.8714858400000001</v>
      </c>
      <c r="W372" s="370">
        <v>4.8573954000000006</v>
      </c>
      <c r="X372" s="351"/>
      <c r="Y372" s="371" t="s">
        <v>240</v>
      </c>
      <c r="Z372" s="369">
        <v>4.86459376</v>
      </c>
    </row>
    <row r="373" spans="1:28">
      <c r="A373" s="371" t="s">
        <v>241</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241</v>
      </c>
      <c r="P373" s="369">
        <v>3.6927246600000001</v>
      </c>
      <c r="Q373" s="369">
        <v>4.2902638199999998</v>
      </c>
      <c r="R373" s="369">
        <v>4.0211402400000003</v>
      </c>
      <c r="S373" s="369">
        <v>4.0963816800000004</v>
      </c>
      <c r="T373" s="351"/>
      <c r="U373" s="371" t="s">
        <v>241</v>
      </c>
      <c r="V373" s="369">
        <v>3.8396403000000001</v>
      </c>
      <c r="W373" s="370">
        <v>4.0792393800000006</v>
      </c>
      <c r="X373" s="351"/>
      <c r="Y373" s="371" t="s">
        <v>241</v>
      </c>
      <c r="Z373" s="369">
        <v>3.9773359800000003</v>
      </c>
      <c r="AB373" s="207"/>
    </row>
    <row r="374" spans="1:28">
      <c r="A374" s="371" t="s">
        <v>97</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97</v>
      </c>
      <c r="P374" s="369">
        <v>3.3878383840000001</v>
      </c>
      <c r="Q374" s="369">
        <v>3.5527847120000002</v>
      </c>
      <c r="R374" s="369">
        <v>3.4677035799999998</v>
      </c>
      <c r="S374" s="369">
        <v>3.34312722</v>
      </c>
      <c r="T374" s="351"/>
      <c r="U374" s="371" t="s">
        <v>97</v>
      </c>
      <c r="V374" s="369">
        <v>3.4691662600000002</v>
      </c>
      <c r="W374" s="370">
        <v>3.4042366519999998</v>
      </c>
      <c r="X374" s="351"/>
      <c r="Y374" s="371" t="s">
        <v>97</v>
      </c>
      <c r="Z374" s="369">
        <v>3.4395125739999997</v>
      </c>
      <c r="AB374" s="207"/>
    </row>
    <row r="375" spans="1:28" ht="13.5" thickBot="1">
      <c r="A375" s="365" t="s">
        <v>242</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242</v>
      </c>
      <c r="P375" s="377">
        <v>4.1691178000000004</v>
      </c>
      <c r="Q375" s="377">
        <v>4.2638081300000001</v>
      </c>
      <c r="R375" s="377">
        <v>4.2444080099999999</v>
      </c>
      <c r="S375" s="377">
        <v>4.1527227800000004</v>
      </c>
      <c r="T375" s="351"/>
      <c r="U375" s="365" t="s">
        <v>242</v>
      </c>
      <c r="V375" s="377">
        <v>4.2182185900000002</v>
      </c>
      <c r="W375" s="378">
        <v>4.1969454500000003</v>
      </c>
      <c r="X375" s="351"/>
      <c r="Y375" s="365" t="s">
        <v>242</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121</v>
      </c>
      <c r="N377" s="351"/>
      <c r="O377" s="352">
        <v>2007</v>
      </c>
      <c r="P377" s="353" t="s">
        <v>216</v>
      </c>
      <c r="Q377" s="353"/>
      <c r="R377" s="353"/>
      <c r="S377" s="353"/>
      <c r="T377" s="351"/>
      <c r="U377" s="352">
        <v>2007</v>
      </c>
      <c r="V377" s="353" t="s">
        <v>217</v>
      </c>
      <c r="W377" s="353"/>
      <c r="X377" s="351"/>
      <c r="Y377" s="352">
        <v>2007</v>
      </c>
      <c r="Z377" s="351"/>
      <c r="AB377" s="207"/>
    </row>
    <row r="378" spans="1:28" ht="13.5" thickBot="1">
      <c r="A378" s="357"/>
      <c r="B378" s="385" t="s">
        <v>219</v>
      </c>
      <c r="C378" s="385" t="s">
        <v>220</v>
      </c>
      <c r="D378" s="385" t="s">
        <v>221</v>
      </c>
      <c r="E378" s="385" t="s">
        <v>222</v>
      </c>
      <c r="F378" s="385" t="s">
        <v>223</v>
      </c>
      <c r="G378" s="385" t="s">
        <v>224</v>
      </c>
      <c r="H378" s="385" t="s">
        <v>225</v>
      </c>
      <c r="I378" s="385" t="s">
        <v>226</v>
      </c>
      <c r="J378" s="385" t="s">
        <v>227</v>
      </c>
      <c r="K378" s="385" t="s">
        <v>228</v>
      </c>
      <c r="L378" s="385" t="s">
        <v>229</v>
      </c>
      <c r="M378" s="386" t="s">
        <v>230</v>
      </c>
      <c r="N378" s="351"/>
      <c r="O378" s="389"/>
      <c r="P378" s="385" t="s">
        <v>231</v>
      </c>
      <c r="Q378" s="385" t="s">
        <v>232</v>
      </c>
      <c r="R378" s="385" t="s">
        <v>233</v>
      </c>
      <c r="S378" s="386" t="s">
        <v>234</v>
      </c>
      <c r="T378" s="351"/>
      <c r="U378" s="389"/>
      <c r="V378" s="385" t="s">
        <v>235</v>
      </c>
      <c r="W378" s="386" t="s">
        <v>236</v>
      </c>
      <c r="X378" s="351"/>
      <c r="Y378" s="357"/>
      <c r="Z378" s="359" t="s">
        <v>237</v>
      </c>
      <c r="AB378" s="207"/>
    </row>
    <row r="379" spans="1:28" ht="13.5" thickBot="1">
      <c r="A379" s="390" t="s">
        <v>238</v>
      </c>
      <c r="B379" s="391">
        <f t="shared" ref="B379:M379" si="90">B217*0.521</f>
        <v>4.239554752941177</v>
      </c>
      <c r="C379" s="391">
        <f t="shared" si="90"/>
        <v>4.3182063431372546</v>
      </c>
      <c r="D379" s="391">
        <f t="shared" si="90"/>
        <v>4.2855059313725485</v>
      </c>
      <c r="E379" s="391">
        <f t="shared" si="90"/>
        <v>4.2212676529411768</v>
      </c>
      <c r="F379" s="391">
        <f t="shared" si="90"/>
        <v>4.0758238627450982</v>
      </c>
      <c r="G379" s="391">
        <f t="shared" si="90"/>
        <v>4.0245870882352941</v>
      </c>
      <c r="H379" s="391">
        <f t="shared" si="90"/>
        <v>4.0007998627450982</v>
      </c>
      <c r="I379" s="391">
        <f t="shared" si="90"/>
        <v>4.1291037745098036</v>
      </c>
      <c r="J379" s="391">
        <f t="shared" si="90"/>
        <v>4.2058695490196083</v>
      </c>
      <c r="K379" s="391">
        <f t="shared" si="90"/>
        <v>4.0356200294117643</v>
      </c>
      <c r="L379" s="391">
        <f t="shared" si="90"/>
        <v>3.9060595882352946</v>
      </c>
      <c r="M379" s="392">
        <f t="shared" si="90"/>
        <v>3.9335311009803924</v>
      </c>
      <c r="N379" s="351"/>
      <c r="O379" s="393" t="s">
        <v>238</v>
      </c>
      <c r="P379" s="391">
        <f>P217*0.521</f>
        <v>4.2812357745098044</v>
      </c>
      <c r="Q379" s="391">
        <f>Q217*0.521</f>
        <v>4.101347754901961</v>
      </c>
      <c r="R379" s="391">
        <f>R217*0.521</f>
        <v>4.1186837745098037</v>
      </c>
      <c r="S379" s="391">
        <f>S217*0.521</f>
        <v>3.9646491029411766</v>
      </c>
      <c r="T379" s="351"/>
      <c r="U379" s="393" t="s">
        <v>238</v>
      </c>
      <c r="V379" s="366">
        <f>V217*B514</f>
        <v>4.0776369705882356</v>
      </c>
      <c r="W379" s="367">
        <f>W217*B514</f>
        <v>3.9317417558823529</v>
      </c>
      <c r="X379" s="351"/>
      <c r="Y379" s="365" t="s">
        <v>238</v>
      </c>
      <c r="Z379" s="366">
        <f>Z217*B514</f>
        <v>4.0021973588235289</v>
      </c>
      <c r="AB379" s="207"/>
    </row>
    <row r="380" spans="1:28" ht="13.5" thickBot="1">
      <c r="A380" s="394" t="s">
        <v>239</v>
      </c>
      <c r="B380" s="395">
        <f t="shared" ref="B380:M380" si="91">B218*0.55</f>
        <v>5.0294372549019615</v>
      </c>
      <c r="C380" s="395">
        <f t="shared" si="91"/>
        <v>5.0321991176470577</v>
      </c>
      <c r="D380" s="395">
        <f t="shared" si="91"/>
        <v>4.9662924019607848</v>
      </c>
      <c r="E380" s="395">
        <f t="shared" si="91"/>
        <v>4.9240065686274512</v>
      </c>
      <c r="F380" s="395">
        <f t="shared" si="91"/>
        <v>4.7653989705882349</v>
      </c>
      <c r="G380" s="395">
        <f t="shared" si="91"/>
        <v>4.6678915196078421</v>
      </c>
      <c r="H380" s="395">
        <f t="shared" si="91"/>
        <v>4.6059205392156866</v>
      </c>
      <c r="I380" s="395">
        <f t="shared" si="91"/>
        <v>4.7843416176470601</v>
      </c>
      <c r="J380" s="395">
        <f t="shared" si="91"/>
        <v>4.803961519607844</v>
      </c>
      <c r="K380" s="395">
        <f t="shared" si="91"/>
        <v>4.67049</v>
      </c>
      <c r="L380" s="395">
        <f t="shared" si="91"/>
        <v>4.5795065196078433</v>
      </c>
      <c r="M380" s="396">
        <f t="shared" si="91"/>
        <v>4.6008826470588238</v>
      </c>
      <c r="N380" s="351"/>
      <c r="O380" s="397" t="s">
        <v>239</v>
      </c>
      <c r="P380" s="395">
        <f>P218*0.55</f>
        <v>5.0086165196078438</v>
      </c>
      <c r="Q380" s="395">
        <f>Q218*0.55</f>
        <v>4.7829817156862742</v>
      </c>
      <c r="R380" s="395">
        <f>R218*0.55</f>
        <v>4.7417408823529419</v>
      </c>
      <c r="S380" s="395">
        <f>S218*0.55</f>
        <v>4.619815049019607</v>
      </c>
      <c r="T380" s="351"/>
      <c r="U380" s="397" t="s">
        <v>239</v>
      </c>
      <c r="V380" s="366">
        <f>V218*B516</f>
        <v>4.8016513794117648</v>
      </c>
      <c r="W380" s="367">
        <f>W218*B516</f>
        <v>4.5870374323529415</v>
      </c>
      <c r="X380" s="351"/>
      <c r="Y380" s="371" t="s">
        <v>239</v>
      </c>
      <c r="Z380" s="366">
        <f>Z218*B516</f>
        <v>4.6933340450980401</v>
      </c>
      <c r="AA380" s="207"/>
      <c r="AB380" s="207"/>
    </row>
    <row r="381" spans="1:28" ht="13.5" thickBot="1">
      <c r="A381" s="368" t="s">
        <v>240</v>
      </c>
      <c r="B381" s="369">
        <f t="shared" ref="B381:M381" si="92">B219*0.52</f>
        <v>4.7609405490196073</v>
      </c>
      <c r="C381" s="369">
        <f t="shared" si="92"/>
        <v>4.7835605490196089</v>
      </c>
      <c r="D381" s="369">
        <f t="shared" si="92"/>
        <v>4.637351843137254</v>
      </c>
      <c r="E381" s="369">
        <f t="shared" si="92"/>
        <v>4.6410387450980384</v>
      </c>
      <c r="F381" s="369">
        <f t="shared" si="92"/>
        <v>4.449082274509804</v>
      </c>
      <c r="G381" s="369">
        <f t="shared" si="92"/>
        <v>4.429929960784313</v>
      </c>
      <c r="H381" s="369">
        <f t="shared" si="92"/>
        <v>4.4411553333333327</v>
      </c>
      <c r="I381" s="369">
        <f t="shared" si="92"/>
        <v>4.5292983921568624</v>
      </c>
      <c r="J381" s="369">
        <f t="shared" si="92"/>
        <v>4.586243490196078</v>
      </c>
      <c r="K381" s="369">
        <f t="shared" si="92"/>
        <v>4.4115632549019601</v>
      </c>
      <c r="L381" s="369">
        <f t="shared" si="92"/>
        <v>4.2340673725490205</v>
      </c>
      <c r="M381" s="370">
        <f t="shared" si="92"/>
        <v>4.2818431372549011</v>
      </c>
      <c r="N381" s="351"/>
      <c r="O381" s="368" t="s">
        <v>240</v>
      </c>
      <c r="P381" s="369">
        <f>P219*0.52</f>
        <v>4.7183229803921565</v>
      </c>
      <c r="Q381" s="369">
        <f>Q219*0.52</f>
        <v>4.5003772156862754</v>
      </c>
      <c r="R381" s="369">
        <f>R219*0.52</f>
        <v>4.5237614117647054</v>
      </c>
      <c r="S381" s="369">
        <f>S219*0.52</f>
        <v>4.3170772156862736</v>
      </c>
      <c r="T381" s="351"/>
      <c r="U381" s="368" t="s">
        <v>240</v>
      </c>
      <c r="V381" s="366">
        <f>V219*B517</f>
        <v>4.7351092892156865</v>
      </c>
      <c r="W381" s="367">
        <f>W219*B517</f>
        <v>4.5663361960784314</v>
      </c>
      <c r="X381" s="351"/>
      <c r="Y381" s="371" t="s">
        <v>240</v>
      </c>
      <c r="Z381" s="366">
        <f>Z219*B517</f>
        <v>4.6500379950980397</v>
      </c>
      <c r="AB381" s="207"/>
    </row>
    <row r="382" spans="1:28" ht="13.5" thickBot="1">
      <c r="A382" s="368" t="s">
        <v>241</v>
      </c>
      <c r="B382" s="369">
        <f t="shared" ref="B382:M382" si="93">B220*0.54</f>
        <v>0</v>
      </c>
      <c r="C382" s="369">
        <f t="shared" si="93"/>
        <v>0</v>
      </c>
      <c r="D382" s="369">
        <f t="shared" si="93"/>
        <v>4.1955363529411764</v>
      </c>
      <c r="E382" s="369">
        <f t="shared" si="93"/>
        <v>4.7118176470588233</v>
      </c>
      <c r="F382" s="369">
        <f t="shared" si="93"/>
        <v>4.0948867058823533</v>
      </c>
      <c r="G382" s="369">
        <f t="shared" si="93"/>
        <v>3.5837364705882355</v>
      </c>
      <c r="H382" s="369">
        <f t="shared" si="93"/>
        <v>0</v>
      </c>
      <c r="I382" s="369">
        <f t="shared" si="93"/>
        <v>3.8726470588235298</v>
      </c>
      <c r="J382" s="369">
        <f t="shared" si="93"/>
        <v>4.2677047058823536</v>
      </c>
      <c r="K382" s="369">
        <f t="shared" si="93"/>
        <v>4.0208823529411761</v>
      </c>
      <c r="L382" s="369">
        <f t="shared" si="93"/>
        <v>4.4109047647058821</v>
      </c>
      <c r="M382" s="370">
        <f t="shared" si="93"/>
        <v>3.4358823529411771</v>
      </c>
      <c r="N382" s="351"/>
      <c r="O382" s="368" t="s">
        <v>241</v>
      </c>
      <c r="P382" s="369">
        <f>P220*0.54</f>
        <v>4.1955363529411764</v>
      </c>
      <c r="Q382" s="369">
        <f>Q220*0.54</f>
        <v>3.9887174117647057</v>
      </c>
      <c r="R382" s="369">
        <f>R220*0.54</f>
        <v>3.9991780588235297</v>
      </c>
      <c r="S382" s="369">
        <f>S220*0.54</f>
        <v>3.8984839411764707</v>
      </c>
      <c r="T382" s="351"/>
      <c r="U382" s="368" t="s">
        <v>241</v>
      </c>
      <c r="V382" s="366">
        <f>V220*B518</f>
        <v>4.0061165294117655</v>
      </c>
      <c r="W382" s="367">
        <f>W220*B518</f>
        <v>3.9322889999999999</v>
      </c>
      <c r="X382" s="351"/>
      <c r="Y382" s="371" t="s">
        <v>241</v>
      </c>
      <c r="Z382" s="366">
        <f>Z220*B518</f>
        <v>3.9945488823529414</v>
      </c>
      <c r="AB382" s="207"/>
    </row>
    <row r="383" spans="1:28" ht="13.5" thickBot="1">
      <c r="A383" s="368" t="s">
        <v>97</v>
      </c>
      <c r="B383" s="369">
        <f t="shared" ref="B383:M383" si="94">B221*0.478</f>
        <v>3.2855231588235285</v>
      </c>
      <c r="C383" s="369">
        <f t="shared" si="94"/>
        <v>3.4129668627450975</v>
      </c>
      <c r="D383" s="369">
        <f t="shared" si="94"/>
        <v>3.4445692235294114</v>
      </c>
      <c r="E383" s="369">
        <f t="shared" si="94"/>
        <v>3.4135334333333329</v>
      </c>
      <c r="F383" s="369">
        <f t="shared" si="94"/>
        <v>3.3232650078431369</v>
      </c>
      <c r="G383" s="369">
        <f t="shared" si="94"/>
        <v>3.3069000686274506</v>
      </c>
      <c r="H383" s="369">
        <f t="shared" si="94"/>
        <v>3.3027747411764703</v>
      </c>
      <c r="I383" s="369">
        <f t="shared" si="94"/>
        <v>3.3844560372549015</v>
      </c>
      <c r="J383" s="369">
        <f t="shared" si="94"/>
        <v>3.5024887647058822</v>
      </c>
      <c r="K383" s="369">
        <f t="shared" si="94"/>
        <v>3.3617454137254903</v>
      </c>
      <c r="L383" s="369">
        <f t="shared" si="94"/>
        <v>3.1397500294117644</v>
      </c>
      <c r="M383" s="370">
        <f t="shared" si="94"/>
        <v>3.0675457862745095</v>
      </c>
      <c r="N383" s="351"/>
      <c r="O383" s="368" t="s">
        <v>97</v>
      </c>
      <c r="P383" s="369">
        <f>P221*0.478</f>
        <v>3.3803939745098037</v>
      </c>
      <c r="Q383" s="369">
        <f>Q221*0.478</f>
        <v>3.3426240078431371</v>
      </c>
      <c r="R383" s="369">
        <f>R221*0.478</f>
        <v>3.4001114745098038</v>
      </c>
      <c r="S383" s="369">
        <f>S221*0.478</f>
        <v>3.2156503372549019</v>
      </c>
      <c r="T383" s="351"/>
      <c r="U383" s="368" t="s">
        <v>97</v>
      </c>
      <c r="V383" s="366">
        <f>V221*B519</f>
        <v>3.2686245</v>
      </c>
      <c r="W383" s="367">
        <f>W221*B519</f>
        <v>3.2152270000000001</v>
      </c>
      <c r="X383" s="351"/>
      <c r="Y383" s="371" t="s">
        <v>97</v>
      </c>
      <c r="Z383" s="366">
        <f>Z221*B519</f>
        <v>3.2399964558823533</v>
      </c>
      <c r="AB383" s="207"/>
    </row>
    <row r="384" spans="1:28" ht="13.5" thickBot="1">
      <c r="A384" s="376" t="s">
        <v>242</v>
      </c>
      <c r="B384" s="377">
        <f t="shared" ref="B384:M384" si="95">B222*0.53</f>
        <v>4.0926532450980391</v>
      </c>
      <c r="C384" s="377">
        <f t="shared" si="95"/>
        <v>4.1347627843137253</v>
      </c>
      <c r="D384" s="377">
        <f t="shared" si="95"/>
        <v>4.119478</v>
      </c>
      <c r="E384" s="377">
        <f t="shared" si="95"/>
        <v>4.0572575588235296</v>
      </c>
      <c r="F384" s="377">
        <f t="shared" si="95"/>
        <v>3.9884884999999999</v>
      </c>
      <c r="G384" s="377">
        <f t="shared" si="95"/>
        <v>3.9692609313725491</v>
      </c>
      <c r="H384" s="377">
        <f t="shared" si="95"/>
        <v>3.9708415784313731</v>
      </c>
      <c r="I384" s="377">
        <f t="shared" si="95"/>
        <v>4.0573230294117648</v>
      </c>
      <c r="J384" s="377">
        <f t="shared" si="95"/>
        <v>4.1166918627450979</v>
      </c>
      <c r="K384" s="377">
        <f t="shared" si="95"/>
        <v>4.0068810588235291</v>
      </c>
      <c r="L384" s="377">
        <f t="shared" si="95"/>
        <v>3.9505394607843138</v>
      </c>
      <c r="M384" s="378">
        <f t="shared" si="95"/>
        <v>3.9480759999999999</v>
      </c>
      <c r="N384" s="351"/>
      <c r="O384" s="376" t="s">
        <v>242</v>
      </c>
      <c r="P384" s="377">
        <f>P222*0.53</f>
        <v>4.1157098039215692</v>
      </c>
      <c r="Q384" s="377">
        <f>Q222*0.53</f>
        <v>4.0017208333333336</v>
      </c>
      <c r="R384" s="377">
        <f>R222*0.53</f>
        <v>4.0511672352941179</v>
      </c>
      <c r="S384" s="377">
        <f>S222*0.53</f>
        <v>3.9727043725490199</v>
      </c>
      <c r="T384" s="351"/>
      <c r="U384" s="376" t="s">
        <v>242</v>
      </c>
      <c r="V384" s="366">
        <f>V222*B520</f>
        <v>3.9518932470588237</v>
      </c>
      <c r="W384" s="367">
        <f>W222*B520</f>
        <v>3.9043782470588235</v>
      </c>
      <c r="X384" s="351"/>
      <c r="Y384" s="365" t="s">
        <v>242</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121</v>
      </c>
      <c r="N386" s="351"/>
      <c r="O386" s="352">
        <v>2008</v>
      </c>
      <c r="P386" s="353" t="s">
        <v>216</v>
      </c>
      <c r="Q386" s="353"/>
      <c r="R386" s="353"/>
      <c r="S386" s="353"/>
      <c r="T386" s="351"/>
      <c r="U386" s="352">
        <v>2008</v>
      </c>
      <c r="V386" s="353" t="s">
        <v>217</v>
      </c>
      <c r="W386" s="353"/>
      <c r="X386" s="351"/>
      <c r="Y386" s="352">
        <v>2008</v>
      </c>
      <c r="Z386" s="351"/>
      <c r="AA386" s="207"/>
      <c r="AB386" s="207"/>
    </row>
    <row r="387" spans="1:28" ht="13.5" thickBot="1">
      <c r="A387" s="357"/>
      <c r="B387" s="385" t="s">
        <v>219</v>
      </c>
      <c r="C387" s="385" t="s">
        <v>220</v>
      </c>
      <c r="D387" s="385" t="s">
        <v>221</v>
      </c>
      <c r="E387" s="385" t="s">
        <v>222</v>
      </c>
      <c r="F387" s="385" t="s">
        <v>223</v>
      </c>
      <c r="G387" s="385" t="s">
        <v>224</v>
      </c>
      <c r="H387" s="385" t="s">
        <v>225</v>
      </c>
      <c r="I387" s="385" t="s">
        <v>226</v>
      </c>
      <c r="J387" s="385" t="s">
        <v>227</v>
      </c>
      <c r="K387" s="385" t="s">
        <v>228</v>
      </c>
      <c r="L387" s="385" t="s">
        <v>229</v>
      </c>
      <c r="M387" s="386" t="s">
        <v>230</v>
      </c>
      <c r="N387" s="351"/>
      <c r="O387" s="389"/>
      <c r="P387" s="385" t="s">
        <v>231</v>
      </c>
      <c r="Q387" s="385" t="s">
        <v>232</v>
      </c>
      <c r="R387" s="385" t="s">
        <v>233</v>
      </c>
      <c r="S387" s="386" t="s">
        <v>234</v>
      </c>
      <c r="T387" s="351"/>
      <c r="U387" s="389"/>
      <c r="V387" s="385" t="s">
        <v>235</v>
      </c>
      <c r="W387" s="386" t="s">
        <v>236</v>
      </c>
      <c r="X387" s="351"/>
      <c r="Y387" s="357"/>
      <c r="Z387" s="359" t="s">
        <v>237</v>
      </c>
      <c r="AA387" s="207"/>
      <c r="AB387" s="207"/>
    </row>
    <row r="388" spans="1:28" ht="13.5" thickBot="1">
      <c r="A388" s="390" t="s">
        <v>238</v>
      </c>
      <c r="B388" s="391">
        <f t="shared" ref="B388:M388" si="96">B226*0.521</f>
        <v>4.152870568627451</v>
      </c>
      <c r="C388" s="391">
        <f t="shared" si="96"/>
        <v>4.2083928235294117</v>
      </c>
      <c r="D388" s="391">
        <f t="shared" si="96"/>
        <v>4.1999035882352942</v>
      </c>
      <c r="E388" s="391">
        <f t="shared" si="96"/>
        <v>4.2024677254901963</v>
      </c>
      <c r="F388" s="391">
        <f t="shared" si="96"/>
        <v>4.2093888529411769</v>
      </c>
      <c r="G388" s="391">
        <f t="shared" si="96"/>
        <v>4.3122761372549014</v>
      </c>
      <c r="H388" s="391">
        <f t="shared" si="96"/>
        <v>4.1137981225490199</v>
      </c>
      <c r="I388" s="391">
        <f t="shared" si="96"/>
        <v>4.1385946578431367</v>
      </c>
      <c r="J388" s="391">
        <f t="shared" si="96"/>
        <v>4.2312350980392157</v>
      </c>
      <c r="K388" s="391">
        <f t="shared" si="96"/>
        <v>4.2179547058823532</v>
      </c>
      <c r="L388" s="391">
        <f t="shared" si="96"/>
        <v>4.169532352941177</v>
      </c>
      <c r="M388" s="391">
        <f t="shared" si="96"/>
        <v>4.2932136666666665</v>
      </c>
      <c r="N388" s="351"/>
      <c r="O388" s="393" t="s">
        <v>238</v>
      </c>
      <c r="P388" s="391">
        <f>P226*0.521</f>
        <v>4.1864342058823532</v>
      </c>
      <c r="Q388" s="391">
        <f>Q226*0.521</f>
        <v>4.2391931176470585</v>
      </c>
      <c r="R388" s="391">
        <f>R226*0.521</f>
        <v>4.1618195098039221</v>
      </c>
      <c r="S388" s="391">
        <f>S226*0.521</f>
        <v>4.223726568627451</v>
      </c>
      <c r="T388" s="351"/>
      <c r="U388" s="393" t="s">
        <v>238</v>
      </c>
      <c r="V388" s="366">
        <f>V226*B514</f>
        <v>4.1007601470588231</v>
      </c>
      <c r="W388" s="366">
        <f>W226*B514</f>
        <v>4.0820955882352941</v>
      </c>
      <c r="X388" s="351"/>
      <c r="Y388" s="365" t="s">
        <v>238</v>
      </c>
      <c r="Z388" s="366">
        <f>Z226*B514</f>
        <v>4.0916590000000008</v>
      </c>
      <c r="AA388" s="207"/>
      <c r="AB388" s="207"/>
    </row>
    <row r="389" spans="1:28" ht="15" customHeight="1" thickBot="1">
      <c r="A389" s="394" t="s">
        <v>239</v>
      </c>
      <c r="B389" s="395">
        <f t="shared" ref="B389:M389" si="97">B227*0.55</f>
        <v>4.8520967647058821</v>
      </c>
      <c r="C389" s="395">
        <f t="shared" si="97"/>
        <v>4.8123775980392161</v>
      </c>
      <c r="D389" s="395">
        <f t="shared" si="97"/>
        <v>4.7612426960784324</v>
      </c>
      <c r="E389" s="395">
        <f t="shared" si="97"/>
        <v>4.7906908823529415</v>
      </c>
      <c r="F389" s="395">
        <f t="shared" si="97"/>
        <v>4.7790076960784322</v>
      </c>
      <c r="G389" s="395">
        <f t="shared" si="97"/>
        <v>4.8675835784313737</v>
      </c>
      <c r="H389" s="395">
        <f t="shared" si="97"/>
        <v>4.7231325490196081</v>
      </c>
      <c r="I389" s="395">
        <f t="shared" si="97"/>
        <v>4.7839695588235296</v>
      </c>
      <c r="J389" s="395">
        <f t="shared" si="97"/>
        <v>4.8680359803921576</v>
      </c>
      <c r="K389" s="395">
        <f t="shared" si="97"/>
        <v>4.9016199509803924</v>
      </c>
      <c r="L389" s="395">
        <f t="shared" si="97"/>
        <v>4.9018820098039226</v>
      </c>
      <c r="M389" s="395">
        <f t="shared" si="97"/>
        <v>5.0363322058823528</v>
      </c>
      <c r="N389" s="351"/>
      <c r="O389" s="397" t="s">
        <v>239</v>
      </c>
      <c r="P389" s="395">
        <f>P227*0.55</f>
        <v>4.809442647058825</v>
      </c>
      <c r="Q389" s="395">
        <f>Q227*0.55</f>
        <v>4.811890686274511</v>
      </c>
      <c r="R389" s="395">
        <f>R227*0.55</f>
        <v>4.7917596078431375</v>
      </c>
      <c r="S389" s="395">
        <f>S227*0.55</f>
        <v>4.9414874019607851</v>
      </c>
      <c r="T389" s="351"/>
      <c r="U389" s="397" t="s">
        <v>239</v>
      </c>
      <c r="V389" s="366">
        <f>V227*B516</f>
        <v>4.7144876813725496</v>
      </c>
      <c r="W389" s="366">
        <f>W227*B516</f>
        <v>4.7746849980392163</v>
      </c>
      <c r="X389" s="351"/>
      <c r="Y389" s="371" t="s">
        <v>239</v>
      </c>
      <c r="Z389" s="366">
        <f>Z227*B516</f>
        <v>4.7426192539215686</v>
      </c>
      <c r="AA389" s="207"/>
      <c r="AB389" s="207"/>
    </row>
    <row r="390" spans="1:28" ht="13.5" thickBot="1">
      <c r="A390" s="368" t="s">
        <v>240</v>
      </c>
      <c r="B390" s="369">
        <f t="shared" ref="B390:M390" si="98">B228*0.52</f>
        <v>4.5551862352941175</v>
      </c>
      <c r="C390" s="369">
        <f t="shared" si="98"/>
        <v>4.481780588235293</v>
      </c>
      <c r="D390" s="369">
        <f t="shared" si="98"/>
        <v>4.4206158431372549</v>
      </c>
      <c r="E390" s="369">
        <f t="shared" si="98"/>
        <v>4.4943008627450984</v>
      </c>
      <c r="F390" s="369">
        <f t="shared" si="98"/>
        <v>4.5509370196078427</v>
      </c>
      <c r="G390" s="369">
        <f t="shared" si="98"/>
        <v>4.6713476078431375</v>
      </c>
      <c r="H390" s="369">
        <f t="shared" si="98"/>
        <v>4.5304408627450981</v>
      </c>
      <c r="I390" s="369">
        <f t="shared" si="98"/>
        <v>4.600308470588236</v>
      </c>
      <c r="J390" s="369">
        <f t="shared" si="98"/>
        <v>4.6832255294117635</v>
      </c>
      <c r="K390" s="369">
        <f t="shared" si="98"/>
        <v>4.6764058823529409</v>
      </c>
      <c r="L390" s="369">
        <f t="shared" si="98"/>
        <v>4.6680761960784327</v>
      </c>
      <c r="M390" s="369">
        <f t="shared" si="98"/>
        <v>4.6453812549019604</v>
      </c>
      <c r="N390" s="351"/>
      <c r="O390" s="368" t="s">
        <v>240</v>
      </c>
      <c r="P390" s="369">
        <f>P228*0.52</f>
        <v>4.4903376470588237</v>
      </c>
      <c r="Q390" s="369">
        <f>Q228*0.52</f>
        <v>4.5691803529411761</v>
      </c>
      <c r="R390" s="369">
        <f>R228*0.52</f>
        <v>4.6157917254901966</v>
      </c>
      <c r="S390" s="369">
        <f>S228*0.52</f>
        <v>4.6651947843137256</v>
      </c>
      <c r="T390" s="351"/>
      <c r="U390" s="368" t="s">
        <v>240</v>
      </c>
      <c r="V390" s="366">
        <f>V228*B517</f>
        <v>4.664502926470588</v>
      </c>
      <c r="W390" s="366">
        <f>W228*B517</f>
        <v>4.7685887500000002</v>
      </c>
      <c r="X390" s="351"/>
      <c r="Y390" s="371" t="s">
        <v>240</v>
      </c>
      <c r="Z390" s="366">
        <f>Z228*B517</f>
        <v>4.7167608872549014</v>
      </c>
      <c r="AA390" s="207"/>
    </row>
    <row r="391" spans="1:28" ht="13.5" thickBot="1">
      <c r="A391" s="368" t="s">
        <v>241</v>
      </c>
      <c r="B391" s="369">
        <f t="shared" ref="B391:M391" si="99">B229*0.54</f>
        <v>3.9906825882352943</v>
      </c>
      <c r="C391" s="369">
        <f t="shared" si="99"/>
        <v>4.2217681764705883</v>
      </c>
      <c r="D391" s="369">
        <f t="shared" si="99"/>
        <v>4.5317647058823534</v>
      </c>
      <c r="E391" s="369">
        <f t="shared" si="99"/>
        <v>3.3792289411764709</v>
      </c>
      <c r="F391" s="369">
        <f t="shared" si="99"/>
        <v>4.545272117647059</v>
      </c>
      <c r="G391" s="369">
        <f t="shared" si="99"/>
        <v>5.0246470588235299</v>
      </c>
      <c r="H391" s="369">
        <f t="shared" si="99"/>
        <v>4.3036522941176472</v>
      </c>
      <c r="I391" s="369">
        <f t="shared" si="99"/>
        <v>4.2485294117647063</v>
      </c>
      <c r="J391" s="369">
        <f t="shared" si="99"/>
        <v>3.994547294117647</v>
      </c>
      <c r="K391" s="369">
        <f t="shared" si="99"/>
        <v>0</v>
      </c>
      <c r="L391" s="369">
        <f t="shared" si="99"/>
        <v>4.1199114705882351</v>
      </c>
      <c r="M391" s="369">
        <f t="shared" si="99"/>
        <v>4.0796470588235296</v>
      </c>
      <c r="N391" s="351"/>
      <c r="O391" s="368" t="s">
        <v>241</v>
      </c>
      <c r="P391" s="369">
        <f>P229*0.54</f>
        <v>4.0633305882352948</v>
      </c>
      <c r="Q391" s="369">
        <f>Q229*0.54</f>
        <v>3.6811498235294122</v>
      </c>
      <c r="R391" s="369">
        <f>R229*0.54</f>
        <v>4.1871547058823531</v>
      </c>
      <c r="S391" s="369">
        <f>S229*0.54</f>
        <v>4.1151001764705883</v>
      </c>
      <c r="T391" s="351"/>
      <c r="U391" s="368" t="s">
        <v>241</v>
      </c>
      <c r="V391" s="366">
        <f>V229*B518</f>
        <v>3.9633940588235297</v>
      </c>
      <c r="W391" s="366">
        <f>W229*B518</f>
        <v>4.1644905882352941</v>
      </c>
      <c r="X391" s="351"/>
      <c r="Y391" s="371" t="s">
        <v>241</v>
      </c>
      <c r="Z391" s="366">
        <f>Z229*B518</f>
        <v>4.0231032352941174</v>
      </c>
    </row>
    <row r="392" spans="1:28" ht="13.5" thickBot="1">
      <c r="A392" s="368" t="s">
        <v>97</v>
      </c>
      <c r="B392" s="369">
        <f t="shared" ref="B392:M392" si="100">B230*0.478</f>
        <v>3.2654776196078434</v>
      </c>
      <c r="C392" s="369">
        <f t="shared" si="100"/>
        <v>3.352321784313725</v>
      </c>
      <c r="D392" s="369">
        <f t="shared" si="100"/>
        <v>3.4245860117647058</v>
      </c>
      <c r="E392" s="369">
        <f t="shared" si="100"/>
        <v>3.4448972627450978</v>
      </c>
      <c r="F392" s="369">
        <f t="shared" si="100"/>
        <v>3.4676106980392154</v>
      </c>
      <c r="G392" s="369">
        <f t="shared" si="100"/>
        <v>3.5857587078431368</v>
      </c>
      <c r="H392" s="369">
        <f t="shared" si="100"/>
        <v>3.3936355117647063</v>
      </c>
      <c r="I392" s="369">
        <f t="shared" si="100"/>
        <v>3.3838908725490193</v>
      </c>
      <c r="J392" s="369">
        <f t="shared" si="100"/>
        <v>3.4532374254901956</v>
      </c>
      <c r="K392" s="369">
        <f t="shared" si="100"/>
        <v>3.4278776509803919</v>
      </c>
      <c r="L392" s="369">
        <f t="shared" si="100"/>
        <v>3.2937100803921564</v>
      </c>
      <c r="M392" s="369">
        <f t="shared" si="100"/>
        <v>3.3733467549019602</v>
      </c>
      <c r="N392" s="351"/>
      <c r="O392" s="368" t="s">
        <v>97</v>
      </c>
      <c r="P392" s="369">
        <f>P230*0.478</f>
        <v>3.3422744117647056</v>
      </c>
      <c r="Q392" s="369">
        <f>Q230*0.478</f>
        <v>3.4955146509803918</v>
      </c>
      <c r="R392" s="369">
        <f>R230*0.478</f>
        <v>3.4111790490196081</v>
      </c>
      <c r="S392" s="369">
        <f>S230*0.478</f>
        <v>3.3692753196078429</v>
      </c>
      <c r="T392" s="351"/>
      <c r="U392" s="368" t="s">
        <v>97</v>
      </c>
      <c r="V392" s="366">
        <f>V230*B519</f>
        <v>3.3304695000000004</v>
      </c>
      <c r="W392" s="366">
        <f>W230*B519</f>
        <v>3.2969161029411764</v>
      </c>
      <c r="X392" s="351"/>
      <c r="Y392" s="371" t="s">
        <v>97</v>
      </c>
      <c r="Z392" s="366">
        <f>Z230*B519</f>
        <v>3.3132284852941178</v>
      </c>
    </row>
    <row r="393" spans="1:28" ht="13.5" thickBot="1">
      <c r="A393" s="376" t="s">
        <v>242</v>
      </c>
      <c r="B393" s="377">
        <f t="shared" ref="B393:M393" si="101">B231*0.53</f>
        <v>4.067751039215687</v>
      </c>
      <c r="C393" s="377">
        <f t="shared" si="101"/>
        <v>4.1146492843137255</v>
      </c>
      <c r="D393" s="377">
        <f t="shared" si="101"/>
        <v>4.1506877254901964</v>
      </c>
      <c r="E393" s="377">
        <f t="shared" si="101"/>
        <v>4.1380861960784312</v>
      </c>
      <c r="F393" s="377">
        <f t="shared" si="101"/>
        <v>4.1518474901960785</v>
      </c>
      <c r="G393" s="377">
        <f t="shared" si="101"/>
        <v>4.2015485000000004</v>
      </c>
      <c r="H393" s="377">
        <f t="shared" si="101"/>
        <v>4.0835341274509807</v>
      </c>
      <c r="I393" s="377">
        <f t="shared" si="101"/>
        <v>4.066513333333333</v>
      </c>
      <c r="J393" s="377">
        <f t="shared" si="101"/>
        <v>4.1418060686274512</v>
      </c>
      <c r="K393" s="377">
        <f t="shared" si="101"/>
        <v>4.1334518137254896</v>
      </c>
      <c r="L393" s="377">
        <f t="shared" si="101"/>
        <v>4.1090645392156864</v>
      </c>
      <c r="M393" s="377">
        <f t="shared" si="101"/>
        <v>4.1966314509803926</v>
      </c>
      <c r="N393" s="351"/>
      <c r="O393" s="376" t="s">
        <v>242</v>
      </c>
      <c r="P393" s="377">
        <f>P231*0.53</f>
        <v>4.1107631372549021</v>
      </c>
      <c r="Q393" s="377">
        <f>Q231*0.53</f>
        <v>4.1616187156862745</v>
      </c>
      <c r="R393" s="377">
        <f>R231*0.53</f>
        <v>4.0993629411764703</v>
      </c>
      <c r="S393" s="377">
        <f>S231*0.53</f>
        <v>4.1431892647058826</v>
      </c>
      <c r="T393" s="351"/>
      <c r="U393" s="376" t="s">
        <v>242</v>
      </c>
      <c r="V393" s="366">
        <f>V231*B520</f>
        <v>4.028483329411765</v>
      </c>
      <c r="W393" s="366">
        <f>W231*B520</f>
        <v>4.0142376823529418</v>
      </c>
      <c r="X393" s="351"/>
      <c r="Y393" s="365" t="s">
        <v>242</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249</v>
      </c>
      <c r="D395" s="351"/>
      <c r="E395" s="351"/>
      <c r="F395" s="351"/>
      <c r="G395" s="351"/>
      <c r="H395" s="351"/>
      <c r="I395" s="351"/>
      <c r="J395" s="351"/>
      <c r="K395" s="351"/>
      <c r="L395" s="351"/>
      <c r="M395" s="350" t="s">
        <v>121</v>
      </c>
      <c r="N395" s="351"/>
      <c r="O395" s="352">
        <v>2009</v>
      </c>
      <c r="P395" s="353" t="s">
        <v>216</v>
      </c>
      <c r="Q395" s="353"/>
      <c r="R395" s="353"/>
      <c r="S395" s="353"/>
      <c r="T395" s="351"/>
      <c r="U395" s="352">
        <v>2009</v>
      </c>
      <c r="V395" s="353" t="s">
        <v>217</v>
      </c>
      <c r="W395" s="353"/>
      <c r="X395" s="351"/>
      <c r="Y395" s="352">
        <v>2009</v>
      </c>
      <c r="Z395" s="351"/>
      <c r="AA395" s="207"/>
    </row>
    <row r="396" spans="1:28" ht="13.5" thickBot="1">
      <c r="A396" s="357"/>
      <c r="B396" s="385" t="s">
        <v>219</v>
      </c>
      <c r="C396" s="385" t="s">
        <v>220</v>
      </c>
      <c r="D396" s="385" t="s">
        <v>221</v>
      </c>
      <c r="E396" s="385" t="s">
        <v>222</v>
      </c>
      <c r="F396" s="385" t="s">
        <v>223</v>
      </c>
      <c r="G396" s="385" t="s">
        <v>224</v>
      </c>
      <c r="H396" s="385" t="s">
        <v>225</v>
      </c>
      <c r="I396" s="385" t="s">
        <v>226</v>
      </c>
      <c r="J396" s="385" t="s">
        <v>227</v>
      </c>
      <c r="K396" s="385" t="s">
        <v>228</v>
      </c>
      <c r="L396" s="385" t="s">
        <v>229</v>
      </c>
      <c r="M396" s="386" t="s">
        <v>230</v>
      </c>
      <c r="N396" s="351"/>
      <c r="O396" s="389"/>
      <c r="P396" s="385" t="s">
        <v>231</v>
      </c>
      <c r="Q396" s="385" t="s">
        <v>232</v>
      </c>
      <c r="R396" s="385" t="s">
        <v>233</v>
      </c>
      <c r="S396" s="386" t="s">
        <v>234</v>
      </c>
      <c r="T396" s="351"/>
      <c r="U396" s="389"/>
      <c r="V396" s="385" t="s">
        <v>235</v>
      </c>
      <c r="W396" s="386" t="s">
        <v>236</v>
      </c>
      <c r="X396" s="351"/>
      <c r="Y396" s="357"/>
      <c r="Z396" s="359" t="s">
        <v>237</v>
      </c>
      <c r="AA396" s="207"/>
    </row>
    <row r="397" spans="1:28" ht="13.5" thickBot="1">
      <c r="A397" s="390" t="s">
        <v>238</v>
      </c>
      <c r="B397" s="391">
        <f t="shared" ref="B397:M397" si="102">B235*0.521</f>
        <v>4.5135353725490202</v>
      </c>
      <c r="C397" s="391">
        <f t="shared" si="102"/>
        <v>4.7563060490196083</v>
      </c>
      <c r="D397" s="391">
        <f t="shared" si="102"/>
        <v>4.9364254539215686</v>
      </c>
      <c r="E397" s="391">
        <f t="shared" si="102"/>
        <v>4.8365119558823535</v>
      </c>
      <c r="F397" s="391">
        <f t="shared" si="102"/>
        <v>4.911448100980393</v>
      </c>
      <c r="G397" s="391">
        <f t="shared" si="102"/>
        <v>5.055837632352941</v>
      </c>
      <c r="H397" s="391">
        <f t="shared" si="102"/>
        <v>4.929867494117647</v>
      </c>
      <c r="I397" s="391">
        <f t="shared" si="102"/>
        <v>4.830303372549019</v>
      </c>
      <c r="J397" s="391">
        <f t="shared" si="102"/>
        <v>4.7876171274509804</v>
      </c>
      <c r="K397" s="391">
        <f t="shared" si="102"/>
        <v>4.5930246490196085</v>
      </c>
      <c r="L397" s="391">
        <f t="shared" si="102"/>
        <v>4.6452084176470585</v>
      </c>
      <c r="M397" s="391">
        <f t="shared" si="102"/>
        <v>4.7332339215686279</v>
      </c>
      <c r="N397" s="351"/>
      <c r="O397" s="393" t="s">
        <v>238</v>
      </c>
      <c r="P397" s="391">
        <f>P235*0.521</f>
        <v>4.7483940000000002</v>
      </c>
      <c r="Q397" s="391">
        <f>Q235*0.521</f>
        <v>4.9282564803921574</v>
      </c>
      <c r="R397" s="391">
        <f>R235*0.521</f>
        <v>4.8512199901960784</v>
      </c>
      <c r="S397" s="391">
        <f>S235*0.521</f>
        <v>4.6581026568627451</v>
      </c>
      <c r="T397" s="351"/>
      <c r="U397" s="393" t="s">
        <v>238</v>
      </c>
      <c r="V397" s="366">
        <f>V235*B514</f>
        <v>4.7136237352941182</v>
      </c>
      <c r="W397" s="366">
        <f>W235*B514</f>
        <v>4.630192411764706</v>
      </c>
      <c r="X397" s="351"/>
      <c r="Y397" s="365" t="s">
        <v>238</v>
      </c>
      <c r="Z397" s="366">
        <f>Z235*B514</f>
        <v>4.672059676470588</v>
      </c>
      <c r="AA397" s="207"/>
    </row>
    <row r="398" spans="1:28" ht="13.5" thickBot="1">
      <c r="A398" s="394" t="s">
        <v>239</v>
      </c>
      <c r="B398" s="395">
        <f t="shared" ref="B398:M398" si="103">B236*0.55</f>
        <v>5.2326158823529418</v>
      </c>
      <c r="C398" s="395">
        <f t="shared" si="103"/>
        <v>5.4548563235294116</v>
      </c>
      <c r="D398" s="395">
        <f t="shared" si="103"/>
        <v>5.6384781372549018</v>
      </c>
      <c r="E398" s="395">
        <f t="shared" si="103"/>
        <v>5.5708820588235302</v>
      </c>
      <c r="F398" s="395">
        <f t="shared" si="103"/>
        <v>5.6677645588235297</v>
      </c>
      <c r="G398" s="395">
        <f t="shared" si="103"/>
        <v>5.8274640686274521</v>
      </c>
      <c r="H398" s="395">
        <f t="shared" si="103"/>
        <v>5.7441541666666671</v>
      </c>
      <c r="I398" s="395">
        <f t="shared" si="103"/>
        <v>5.7371174019607851</v>
      </c>
      <c r="J398" s="395">
        <f t="shared" si="103"/>
        <v>5.6741569607843152</v>
      </c>
      <c r="K398" s="395">
        <f t="shared" si="103"/>
        <v>5.5205441176470602</v>
      </c>
      <c r="L398" s="395">
        <f t="shared" si="103"/>
        <v>5.6170502450980395</v>
      </c>
      <c r="M398" s="395">
        <f t="shared" si="103"/>
        <v>5.6718642156862744</v>
      </c>
      <c r="N398" s="351"/>
      <c r="O398" s="397" t="s">
        <v>239</v>
      </c>
      <c r="P398" s="395">
        <f>P236*0.55</f>
        <v>5.4569279901960783</v>
      </c>
      <c r="Q398" s="395">
        <f>Q236*0.55</f>
        <v>5.683172107843137</v>
      </c>
      <c r="R398" s="395">
        <f>R236*0.55</f>
        <v>5.7165317647058815</v>
      </c>
      <c r="S398" s="395">
        <f>S236*0.55</f>
        <v>5.6067177941176478</v>
      </c>
      <c r="T398" s="351"/>
      <c r="U398" s="397" t="s">
        <v>239</v>
      </c>
      <c r="V398" s="366">
        <f>V236*B516</f>
        <v>5.459579615686275</v>
      </c>
      <c r="W398" s="366">
        <f>W236*B516</f>
        <v>5.5508449980392163</v>
      </c>
      <c r="X398" s="351"/>
      <c r="Y398" s="371" t="s">
        <v>239</v>
      </c>
      <c r="Z398" s="366">
        <f>Z236*B516</f>
        <v>5.5027154686274509</v>
      </c>
      <c r="AA398" s="207"/>
    </row>
    <row r="399" spans="1:28" ht="13.5" thickBot="1">
      <c r="A399" s="368" t="s">
        <v>240</v>
      </c>
      <c r="B399" s="369">
        <f t="shared" ref="B399:M399" si="104">B237*0.52</f>
        <v>4.964140235294118</v>
      </c>
      <c r="C399" s="369">
        <f t="shared" si="104"/>
        <v>5.1959577647058826</v>
      </c>
      <c r="D399" s="369">
        <f t="shared" si="104"/>
        <v>5.4454726274509806</v>
      </c>
      <c r="E399" s="369">
        <f t="shared" si="104"/>
        <v>5.4134829411764693</v>
      </c>
      <c r="F399" s="369">
        <f t="shared" si="104"/>
        <v>5.4944408235294118</v>
      </c>
      <c r="G399" s="369">
        <f t="shared" si="104"/>
        <v>5.6385695294117655</v>
      </c>
      <c r="H399" s="369">
        <f t="shared" si="104"/>
        <v>5.5495037254901955</v>
      </c>
      <c r="I399" s="369">
        <f t="shared" si="104"/>
        <v>5.5690735686274504</v>
      </c>
      <c r="J399" s="369">
        <f t="shared" si="104"/>
        <v>5.5485289803921578</v>
      </c>
      <c r="K399" s="369">
        <f t="shared" si="104"/>
        <v>5.4422210980392167</v>
      </c>
      <c r="L399" s="369">
        <f t="shared" si="104"/>
        <v>5.4373330980392156</v>
      </c>
      <c r="M399" s="369">
        <f t="shared" si="104"/>
        <v>5.4507475686274516</v>
      </c>
      <c r="N399" s="351"/>
      <c r="O399" s="368" t="s">
        <v>240</v>
      </c>
      <c r="P399" s="369">
        <f>P237*0.52</f>
        <v>5.2660838431372561</v>
      </c>
      <c r="Q399" s="369">
        <f>Q237*0.52</f>
        <v>5.5158811372549019</v>
      </c>
      <c r="R399" s="369">
        <f>R237*0.52</f>
        <v>5.552939294117647</v>
      </c>
      <c r="S399" s="369">
        <f>S237*0.52</f>
        <v>5.4438850980392157</v>
      </c>
      <c r="T399" s="351"/>
      <c r="U399" s="368" t="s">
        <v>240</v>
      </c>
      <c r="V399" s="366">
        <f>V237*B517</f>
        <v>5.5558926519607841</v>
      </c>
      <c r="W399" s="366">
        <f>W237*B517</f>
        <v>5.655425205882354</v>
      </c>
      <c r="X399" s="351"/>
      <c r="Y399" s="371" t="s">
        <v>240</v>
      </c>
      <c r="Z399" s="366">
        <f>Z237*B517</f>
        <v>5.612713848039216</v>
      </c>
      <c r="AA399" s="207"/>
    </row>
    <row r="400" spans="1:28" ht="13.5" thickBot="1">
      <c r="A400" s="368" t="s">
        <v>241</v>
      </c>
      <c r="B400" s="369">
        <f t="shared" ref="B400:M400" si="105">B238*0.54</f>
        <v>3.8101764705882353</v>
      </c>
      <c r="C400" s="369">
        <f t="shared" si="105"/>
        <v>4.5054661764705886</v>
      </c>
      <c r="D400" s="369">
        <f t="shared" si="105"/>
        <v>0</v>
      </c>
      <c r="E400" s="369">
        <f t="shared" si="105"/>
        <v>0</v>
      </c>
      <c r="F400" s="369">
        <f t="shared" si="105"/>
        <v>4.32</v>
      </c>
      <c r="G400" s="369">
        <f t="shared" si="105"/>
        <v>0</v>
      </c>
      <c r="H400" s="369">
        <f t="shared" si="105"/>
        <v>0</v>
      </c>
      <c r="I400" s="369">
        <f t="shared" si="105"/>
        <v>0</v>
      </c>
      <c r="J400" s="369">
        <f t="shared" si="105"/>
        <v>4.0240588235294119</v>
      </c>
      <c r="K400" s="369">
        <f t="shared" si="105"/>
        <v>4.5690633529411766</v>
      </c>
      <c r="L400" s="369">
        <f t="shared" si="105"/>
        <v>4.5091800000000006</v>
      </c>
      <c r="M400" s="369">
        <f t="shared" si="105"/>
        <v>0</v>
      </c>
      <c r="N400" s="351"/>
      <c r="O400" s="368" t="s">
        <v>241</v>
      </c>
      <c r="P400" s="369">
        <f>P238*0.54</f>
        <v>4.4602771764705897</v>
      </c>
      <c r="Q400" s="369">
        <f>Q238*0.54</f>
        <v>4.32</v>
      </c>
      <c r="R400" s="369">
        <f>R238*0.54</f>
        <v>4.0240588235294119</v>
      </c>
      <c r="S400" s="369">
        <f>S238*0.54</f>
        <v>4.5624414705882348</v>
      </c>
      <c r="T400" s="351"/>
      <c r="U400" s="368" t="s">
        <v>241</v>
      </c>
      <c r="V400" s="366">
        <f>V238*B518</f>
        <v>4.4158944705882357</v>
      </c>
      <c r="W400" s="366">
        <f>W238*B518</f>
        <v>4.2385865294117648</v>
      </c>
      <c r="X400" s="351"/>
      <c r="Y400" s="371" t="s">
        <v>241</v>
      </c>
      <c r="Z400" s="366">
        <f>Z238*B518</f>
        <v>4.3893974117647065</v>
      </c>
      <c r="AA400" s="207"/>
    </row>
    <row r="401" spans="1:28" ht="13.5" thickBot="1">
      <c r="A401" s="368" t="s">
        <v>97</v>
      </c>
      <c r="B401" s="369">
        <f t="shared" ref="B401:M401" si="106">B239*0.478</f>
        <v>3.5871725568627446</v>
      </c>
      <c r="C401" s="369">
        <f t="shared" si="106"/>
        <v>3.7541398313725485</v>
      </c>
      <c r="D401" s="369">
        <f t="shared" si="106"/>
        <v>3.977840082352941</v>
      </c>
      <c r="E401" s="369">
        <f t="shared" si="106"/>
        <v>3.9315935823529418</v>
      </c>
      <c r="F401" s="369">
        <f t="shared" si="106"/>
        <v>3.9637512666666663</v>
      </c>
      <c r="G401" s="369">
        <f t="shared" si="106"/>
        <v>4.090658392156862</v>
      </c>
      <c r="H401" s="369">
        <f t="shared" si="106"/>
        <v>3.918549805882352</v>
      </c>
      <c r="I401" s="369">
        <f t="shared" si="106"/>
        <v>3.790322556862745</v>
      </c>
      <c r="J401" s="369">
        <f t="shared" si="106"/>
        <v>3.7137122784313723</v>
      </c>
      <c r="K401" s="369">
        <f t="shared" si="106"/>
        <v>3.5185294137254899</v>
      </c>
      <c r="L401" s="369">
        <f t="shared" si="106"/>
        <v>3.5062523117647055</v>
      </c>
      <c r="M401" s="369">
        <f t="shared" si="106"/>
        <v>3.5216626568627452</v>
      </c>
      <c r="N401" s="351"/>
      <c r="O401" s="368" t="s">
        <v>97</v>
      </c>
      <c r="P401" s="369">
        <f>P239*0.478</f>
        <v>3.7790019235294117</v>
      </c>
      <c r="Q401" s="369">
        <f>Q239*0.478</f>
        <v>3.9903088529411757</v>
      </c>
      <c r="R401" s="369">
        <f>R239*0.478</f>
        <v>3.8072320411764706</v>
      </c>
      <c r="S401" s="369">
        <f>S239*0.478</f>
        <v>3.5153661784313721</v>
      </c>
      <c r="T401" s="351"/>
      <c r="U401" s="368" t="s">
        <v>97</v>
      </c>
      <c r="V401" s="366">
        <f>V239*B519</f>
        <v>3.7893187352941173</v>
      </c>
      <c r="W401" s="366">
        <f>W239*B519</f>
        <v>3.5650013676470591</v>
      </c>
      <c r="X401" s="351"/>
      <c r="Y401" s="371" t="s">
        <v>97</v>
      </c>
      <c r="Z401" s="366">
        <f>Z239*B519</f>
        <v>3.6707204852941175</v>
      </c>
      <c r="AA401" s="207"/>
    </row>
    <row r="402" spans="1:28" ht="13.5" thickBot="1">
      <c r="A402" s="376" t="s">
        <v>242</v>
      </c>
      <c r="B402" s="377">
        <f t="shared" ref="B402:M402" si="107">B240*0.53</f>
        <v>4.3545844411764705</v>
      </c>
      <c r="C402" s="377">
        <f t="shared" si="107"/>
        <v>4.5082719705882353</v>
      </c>
      <c r="D402" s="377">
        <f t="shared" si="107"/>
        <v>4.7163624411764706</v>
      </c>
      <c r="E402" s="377">
        <f t="shared" si="107"/>
        <v>4.7088120196078425</v>
      </c>
      <c r="F402" s="377">
        <f t="shared" si="107"/>
        <v>4.7191813137254908</v>
      </c>
      <c r="G402" s="377">
        <f t="shared" si="107"/>
        <v>4.8328886568627452</v>
      </c>
      <c r="H402" s="377">
        <f t="shared" si="107"/>
        <v>4.7853211568627447</v>
      </c>
      <c r="I402" s="377">
        <f t="shared" si="107"/>
        <v>4.7701049607843142</v>
      </c>
      <c r="J402" s="377">
        <f t="shared" si="107"/>
        <v>4.7611256176470595</v>
      </c>
      <c r="K402" s="377">
        <f t="shared" si="107"/>
        <v>4.6369549313725491</v>
      </c>
      <c r="L402" s="377">
        <f t="shared" si="107"/>
        <v>4.677624637254902</v>
      </c>
      <c r="M402" s="377">
        <f t="shared" si="107"/>
        <v>4.7028552352941189</v>
      </c>
      <c r="N402" s="351"/>
      <c r="O402" s="376" t="s">
        <v>242</v>
      </c>
      <c r="P402" s="377">
        <f>P240*0.53</f>
        <v>4.5413091568627459</v>
      </c>
      <c r="Q402" s="377">
        <f>Q240*0.53</f>
        <v>4.7468156176470586</v>
      </c>
      <c r="R402" s="377">
        <f>R240*0.53</f>
        <v>4.7720441372549018</v>
      </c>
      <c r="S402" s="377">
        <f>S240*0.53</f>
        <v>4.6714007745098041</v>
      </c>
      <c r="T402" s="351"/>
      <c r="U402" s="376" t="s">
        <v>242</v>
      </c>
      <c r="V402" s="366">
        <f>V240*B520</f>
        <v>4.5290443058823531</v>
      </c>
      <c r="W402" s="366">
        <f>W240*B520</f>
        <v>4.5986992470588239</v>
      </c>
      <c r="X402" s="351"/>
      <c r="Y402" s="365" t="s">
        <v>242</v>
      </c>
      <c r="Z402" s="366">
        <f>Z240*B520</f>
        <v>4.5645931647058822</v>
      </c>
      <c r="AA402" s="207"/>
    </row>
    <row r="403" spans="1:28">
      <c r="AA403" s="207"/>
      <c r="AB403" s="207"/>
    </row>
    <row r="404" spans="1:28" ht="16.5" thickBot="1">
      <c r="A404" s="352">
        <v>2010</v>
      </c>
      <c r="B404" s="351"/>
      <c r="C404" s="351" t="s">
        <v>249</v>
      </c>
      <c r="D404" s="351"/>
      <c r="E404" s="351"/>
      <c r="F404" s="351"/>
      <c r="G404" s="351"/>
      <c r="H404" s="351"/>
      <c r="I404" s="351"/>
      <c r="J404" s="351"/>
      <c r="K404" s="351"/>
      <c r="L404" s="351"/>
      <c r="M404" s="350" t="s">
        <v>121</v>
      </c>
      <c r="N404" s="351"/>
      <c r="O404" s="352">
        <v>2010</v>
      </c>
      <c r="P404" s="353" t="s">
        <v>216</v>
      </c>
      <c r="Q404" s="353"/>
      <c r="R404" s="353"/>
      <c r="S404" s="353"/>
      <c r="T404" s="351"/>
      <c r="U404" s="352">
        <v>2010</v>
      </c>
      <c r="V404" s="353" t="s">
        <v>217</v>
      </c>
      <c r="W404" s="353"/>
      <c r="X404" s="351"/>
      <c r="Y404" s="352">
        <v>2010</v>
      </c>
      <c r="Z404" s="351"/>
      <c r="AA404" s="207"/>
      <c r="AB404" s="207"/>
    </row>
    <row r="405" spans="1:28" ht="13.5" thickBot="1">
      <c r="A405" s="357"/>
      <c r="B405" s="385" t="s">
        <v>219</v>
      </c>
      <c r="C405" s="385" t="s">
        <v>220</v>
      </c>
      <c r="D405" s="385" t="s">
        <v>221</v>
      </c>
      <c r="E405" s="385" t="s">
        <v>222</v>
      </c>
      <c r="F405" s="385" t="s">
        <v>223</v>
      </c>
      <c r="G405" s="385" t="s">
        <v>224</v>
      </c>
      <c r="H405" s="385" t="s">
        <v>225</v>
      </c>
      <c r="I405" s="385" t="s">
        <v>226</v>
      </c>
      <c r="J405" s="385" t="s">
        <v>227</v>
      </c>
      <c r="K405" s="385" t="s">
        <v>228</v>
      </c>
      <c r="L405" s="385" t="s">
        <v>229</v>
      </c>
      <c r="M405" s="386" t="s">
        <v>230</v>
      </c>
      <c r="N405" s="351"/>
      <c r="O405" s="389"/>
      <c r="P405" s="385" t="s">
        <v>231</v>
      </c>
      <c r="Q405" s="385" t="s">
        <v>232</v>
      </c>
      <c r="R405" s="385" t="s">
        <v>233</v>
      </c>
      <c r="S405" s="386" t="s">
        <v>234</v>
      </c>
      <c r="T405" s="351"/>
      <c r="U405" s="389"/>
      <c r="V405" s="385" t="s">
        <v>235</v>
      </c>
      <c r="W405" s="386" t="s">
        <v>236</v>
      </c>
      <c r="X405" s="351"/>
      <c r="Y405" s="389"/>
      <c r="Z405" s="386" t="s">
        <v>237</v>
      </c>
      <c r="AA405" s="207"/>
      <c r="AB405" s="207"/>
    </row>
    <row r="406" spans="1:28" ht="13.5" thickBot="1">
      <c r="A406" s="390" t="s">
        <v>238</v>
      </c>
      <c r="B406" s="391">
        <f t="shared" ref="B406:M406" si="108">B244*0.521</f>
        <v>4.9139494117647056</v>
      </c>
      <c r="C406" s="391">
        <f t="shared" si="108"/>
        <v>4.920982911764705</v>
      </c>
      <c r="D406" s="391">
        <f t="shared" si="108"/>
        <v>4.5725641617647055</v>
      </c>
      <c r="E406" s="391">
        <f t="shared" si="108"/>
        <v>4.5739254019607829</v>
      </c>
      <c r="F406" s="391">
        <f t="shared" si="108"/>
        <v>4.3954318235294121</v>
      </c>
      <c r="G406" s="391">
        <f t="shared" si="108"/>
        <v>4.4029761078431369</v>
      </c>
      <c r="H406" s="391">
        <f t="shared" si="108"/>
        <v>4.3209135000000014</v>
      </c>
      <c r="I406" s="391">
        <f t="shared" si="108"/>
        <v>4.4328008039215687</v>
      </c>
      <c r="J406" s="391">
        <f t="shared" si="108"/>
        <v>4.5098985882352949</v>
      </c>
      <c r="K406" s="391">
        <f t="shared" si="108"/>
        <v>4.5821745686274511</v>
      </c>
      <c r="L406" s="391">
        <f t="shared" si="108"/>
        <v>4.8983194117647058</v>
      </c>
      <c r="M406" s="391">
        <f t="shared" si="108"/>
        <v>5.1640789578431363</v>
      </c>
      <c r="N406" s="351"/>
      <c r="O406" s="393" t="s">
        <v>238</v>
      </c>
      <c r="P406" s="391">
        <f>P244*0.521</f>
        <v>4.7783463921568625</v>
      </c>
      <c r="Q406" s="391">
        <f>Q244*0.521</f>
        <v>4.4481447647058818</v>
      </c>
      <c r="R406" s="391">
        <f>R244*0.521</f>
        <v>4.429490921568628</v>
      </c>
      <c r="S406" s="391">
        <f>S244*0.521</f>
        <v>4.8841441254901969</v>
      </c>
      <c r="T406" s="351"/>
      <c r="U406" s="399" t="s">
        <v>238</v>
      </c>
      <c r="V406" s="369">
        <f>V244*0.521</f>
        <v>4.6009561078431371</v>
      </c>
      <c r="W406" s="369">
        <f>W244*0.521</f>
        <v>4.6667420627450991</v>
      </c>
      <c r="X406" s="351"/>
      <c r="Y406" s="399" t="s">
        <v>238</v>
      </c>
      <c r="Z406" s="369">
        <f>Z244*0.521</f>
        <v>4.6352287137254891</v>
      </c>
      <c r="AA406" s="207"/>
      <c r="AB406" s="207"/>
    </row>
    <row r="407" spans="1:28">
      <c r="A407" s="394" t="s">
        <v>239</v>
      </c>
      <c r="B407" s="395">
        <f t="shared" ref="B407:M407" si="109">B245*0.55</f>
        <v>5.8651094117647053</v>
      </c>
      <c r="C407" s="395">
        <f t="shared" si="109"/>
        <v>5.8214388725490203</v>
      </c>
      <c r="D407" s="395">
        <f t="shared" si="109"/>
        <v>5.3412829411764706</v>
      </c>
      <c r="E407" s="395">
        <f t="shared" si="109"/>
        <v>5.2510818627450995</v>
      </c>
      <c r="F407" s="395">
        <f t="shared" si="109"/>
        <v>4.9639608333333332</v>
      </c>
      <c r="G407" s="395">
        <f t="shared" si="109"/>
        <v>4.9370566666666669</v>
      </c>
      <c r="H407" s="395">
        <f t="shared" si="109"/>
        <v>4.8558890686274525</v>
      </c>
      <c r="I407" s="395">
        <f t="shared" si="109"/>
        <v>5.0192148039215683</v>
      </c>
      <c r="J407" s="395">
        <f t="shared" si="109"/>
        <v>5.1188543137254907</v>
      </c>
      <c r="K407" s="395">
        <f t="shared" si="109"/>
        <v>5.2989329411764707</v>
      </c>
      <c r="L407" s="395">
        <f t="shared" si="109"/>
        <v>5.8200352941176474</v>
      </c>
      <c r="M407" s="395">
        <f t="shared" si="109"/>
        <v>6.1474438235294127</v>
      </c>
      <c r="N407" s="351"/>
      <c r="O407" s="397" t="s">
        <v>239</v>
      </c>
      <c r="P407" s="395">
        <f>P245*0.55</f>
        <v>5.6512208823529422</v>
      </c>
      <c r="Q407" s="395">
        <f>Q245*0.55</f>
        <v>5.032395931372549</v>
      </c>
      <c r="R407" s="395">
        <f>R245*0.55</f>
        <v>5.0113848529411769</v>
      </c>
      <c r="S407" s="395">
        <f>S245*0.55</f>
        <v>5.7714039705882358</v>
      </c>
      <c r="T407" s="351"/>
      <c r="U407" s="399" t="s">
        <v>239</v>
      </c>
      <c r="V407" s="369">
        <f>V245*0.55</f>
        <v>5.3112443137254894</v>
      </c>
      <c r="W407" s="369">
        <f>W245*0.55</f>
        <v>5.4128821568627448</v>
      </c>
      <c r="X407" s="351"/>
      <c r="Y407" s="399" t="s">
        <v>239</v>
      </c>
      <c r="Z407" s="369">
        <f>Z245*0.55</f>
        <v>5.365264019607844</v>
      </c>
      <c r="AA407" s="207"/>
      <c r="AB407" s="207"/>
    </row>
    <row r="408" spans="1:28">
      <c r="A408" s="368" t="s">
        <v>240</v>
      </c>
      <c r="B408" s="369">
        <f t="shared" ref="B408:M408" si="110">B246*0.52</f>
        <v>5.6978887843137267</v>
      </c>
      <c r="C408" s="369">
        <f t="shared" si="110"/>
        <v>5.5825996862745111</v>
      </c>
      <c r="D408" s="369">
        <f t="shared" si="110"/>
        <v>5.0988594901960784</v>
      </c>
      <c r="E408" s="369">
        <f t="shared" si="110"/>
        <v>5.0606440784313724</v>
      </c>
      <c r="F408" s="369">
        <f t="shared" si="110"/>
        <v>4.7536569803921571</v>
      </c>
      <c r="G408" s="369">
        <f t="shared" si="110"/>
        <v>4.7371525882352934</v>
      </c>
      <c r="H408" s="369">
        <f t="shared" si="110"/>
        <v>4.6263043921568636</v>
      </c>
      <c r="I408" s="369">
        <f t="shared" si="110"/>
        <v>4.8531324705882346</v>
      </c>
      <c r="J408" s="369">
        <f t="shared" si="110"/>
        <v>4.967954588235294</v>
      </c>
      <c r="K408" s="369">
        <f t="shared" si="110"/>
        <v>5.1231536862745113</v>
      </c>
      <c r="L408" s="369">
        <f t="shared" si="110"/>
        <v>5.6454692156862745</v>
      </c>
      <c r="M408" s="369">
        <f t="shared" si="110"/>
        <v>5.9156948627450969</v>
      </c>
      <c r="N408" s="351"/>
      <c r="O408" s="368" t="s">
        <v>240</v>
      </c>
      <c r="P408" s="369">
        <f>P246*0.52</f>
        <v>5.4340968627450978</v>
      </c>
      <c r="Q408" s="369">
        <f>Q246*0.52</f>
        <v>4.8110583529411768</v>
      </c>
      <c r="R408" s="369">
        <f>R246*0.52</f>
        <v>4.8175384705882358</v>
      </c>
      <c r="S408" s="369">
        <f>S246*0.52</f>
        <v>5.5746701960784311</v>
      </c>
      <c r="T408" s="351"/>
      <c r="U408" s="399" t="s">
        <v>240</v>
      </c>
      <c r="V408" s="369">
        <f>V246*0.52</f>
        <v>5.0273452156862746</v>
      </c>
      <c r="W408" s="369">
        <f>W246*0.52</f>
        <v>5.1648709411764706</v>
      </c>
      <c r="X408" s="351"/>
      <c r="Y408" s="399" t="s">
        <v>240</v>
      </c>
      <c r="Z408" s="369">
        <f>Z246*0.52</f>
        <v>5.1141892941176472</v>
      </c>
      <c r="AA408" s="207"/>
      <c r="AB408" s="207"/>
    </row>
    <row r="409" spans="1:28">
      <c r="A409" s="368" t="s">
        <v>241</v>
      </c>
      <c r="B409" s="369">
        <f t="shared" ref="B409:M409" si="111">B247*0.54</f>
        <v>0</v>
      </c>
      <c r="C409" s="369">
        <f t="shared" si="111"/>
        <v>5.6901176470588242</v>
      </c>
      <c r="D409" s="369">
        <f t="shared" si="111"/>
        <v>4.9891150588235291</v>
      </c>
      <c r="E409" s="369">
        <f t="shared" si="111"/>
        <v>3.2352352941176474</v>
      </c>
      <c r="F409" s="369">
        <f t="shared" si="111"/>
        <v>4.5564564705882349</v>
      </c>
      <c r="G409" s="369">
        <f t="shared" si="111"/>
        <v>4.3507058823529414</v>
      </c>
      <c r="H409" s="369">
        <f t="shared" si="111"/>
        <v>4.362146470588236</v>
      </c>
      <c r="I409" s="369">
        <f t="shared" si="111"/>
        <v>4.6588870588235309</v>
      </c>
      <c r="J409" s="369">
        <f t="shared" si="111"/>
        <v>4.1306765294117653</v>
      </c>
      <c r="K409" s="369">
        <f t="shared" si="111"/>
        <v>0</v>
      </c>
      <c r="L409" s="369">
        <f t="shared" si="111"/>
        <v>0</v>
      </c>
      <c r="M409" s="369">
        <f t="shared" si="111"/>
        <v>4.369587882352941</v>
      </c>
      <c r="N409" s="351"/>
      <c r="O409" s="368" t="s">
        <v>241</v>
      </c>
      <c r="P409" s="369">
        <f>P247*0.54</f>
        <v>5.0564112352941182</v>
      </c>
      <c r="Q409" s="369">
        <f>Q247*0.54</f>
        <v>4.452709235294118</v>
      </c>
      <c r="R409" s="369">
        <f>R247*0.54</f>
        <v>4.4039710588235295</v>
      </c>
      <c r="S409" s="369">
        <f>S247*0.54</f>
        <v>4.369587882352941</v>
      </c>
      <c r="T409" s="351"/>
      <c r="U409" s="399" t="s">
        <v>241</v>
      </c>
      <c r="V409" s="369">
        <f>V247*0.54</f>
        <v>4.6375157647058822</v>
      </c>
      <c r="W409" s="369">
        <f>W247*0.54</f>
        <v>4.3784052352941174</v>
      </c>
      <c r="X409" s="351"/>
      <c r="Y409" s="399" t="s">
        <v>241</v>
      </c>
      <c r="Z409" s="369">
        <f>Z247*0.54</f>
        <v>4.4787562941176473</v>
      </c>
      <c r="AA409" s="207"/>
      <c r="AB409" s="207"/>
    </row>
    <row r="410" spans="1:28">
      <c r="A410" s="368" t="s">
        <v>97</v>
      </c>
      <c r="B410" s="369">
        <f t="shared" ref="B410:M410" si="112">B248*0.478</f>
        <v>3.680002031372549</v>
      </c>
      <c r="C410" s="369">
        <f t="shared" si="112"/>
        <v>3.7112768215686271</v>
      </c>
      <c r="D410" s="369">
        <f t="shared" si="112"/>
        <v>3.6658935333333331</v>
      </c>
      <c r="E410" s="369">
        <f t="shared" si="112"/>
        <v>3.6718324490196075</v>
      </c>
      <c r="F410" s="369">
        <f t="shared" si="112"/>
        <v>3.6145432117647061</v>
      </c>
      <c r="G410" s="369">
        <f t="shared" si="112"/>
        <v>3.6615160843137251</v>
      </c>
      <c r="H410" s="369">
        <f t="shared" si="112"/>
        <v>3.5867414196078431</v>
      </c>
      <c r="I410" s="369">
        <f t="shared" si="112"/>
        <v>3.5677891882352943</v>
      </c>
      <c r="J410" s="369">
        <f t="shared" si="112"/>
        <v>3.6340399882352941</v>
      </c>
      <c r="K410" s="369">
        <f t="shared" si="112"/>
        <v>3.6145347764705886</v>
      </c>
      <c r="L410" s="369">
        <f t="shared" si="112"/>
        <v>3.646393007843137</v>
      </c>
      <c r="M410" s="369">
        <f t="shared" si="112"/>
        <v>3.7523056235294114</v>
      </c>
      <c r="N410" s="351"/>
      <c r="O410" s="368" t="s">
        <v>97</v>
      </c>
      <c r="P410" s="369">
        <f>P248*0.478</f>
        <v>3.6839464686274508</v>
      </c>
      <c r="Q410" s="369">
        <f>Q248*0.478</f>
        <v>3.6501682705882348</v>
      </c>
      <c r="R410" s="369">
        <f>R248*0.478</f>
        <v>3.6009075588235291</v>
      </c>
      <c r="S410" s="369">
        <f>S248*0.478</f>
        <v>3.6697648647058818</v>
      </c>
      <c r="T410" s="351"/>
      <c r="U410" s="399" t="s">
        <v>97</v>
      </c>
      <c r="V410" s="369">
        <f>V248*0.478</f>
        <v>3.6666386509803917</v>
      </c>
      <c r="W410" s="369">
        <f>W248*0.478</f>
        <v>3.6367181941176465</v>
      </c>
      <c r="X410" s="351"/>
      <c r="Y410" s="399" t="s">
        <v>97</v>
      </c>
      <c r="Z410" s="369">
        <f>Z248*0.478</f>
        <v>3.6516196098039213</v>
      </c>
      <c r="AA410" s="207"/>
    </row>
    <row r="411" spans="1:28" ht="13.5" thickBot="1">
      <c r="A411" s="376" t="s">
        <v>242</v>
      </c>
      <c r="B411" s="377">
        <f t="shared" ref="B411:M411" si="113">B249*0.53</f>
        <v>4.8585484509803925</v>
      </c>
      <c r="C411" s="377">
        <f t="shared" si="113"/>
        <v>4.8892499999999997</v>
      </c>
      <c r="D411" s="377">
        <f t="shared" si="113"/>
        <v>4.5658715392156859</v>
      </c>
      <c r="E411" s="377">
        <f t="shared" si="113"/>
        <v>4.481313676470589</v>
      </c>
      <c r="F411" s="377">
        <f t="shared" si="113"/>
        <v>4.3422068627450985</v>
      </c>
      <c r="G411" s="377">
        <f t="shared" si="113"/>
        <v>4.3678287254901962</v>
      </c>
      <c r="H411" s="377">
        <f t="shared" si="113"/>
        <v>4.3062479215686267</v>
      </c>
      <c r="I411" s="377">
        <f t="shared" si="113"/>
        <v>4.3844764411764716</v>
      </c>
      <c r="J411" s="377">
        <f t="shared" si="113"/>
        <v>4.4617099117647054</v>
      </c>
      <c r="K411" s="377">
        <f t="shared" si="113"/>
        <v>4.4830834607843135</v>
      </c>
      <c r="L411" s="377">
        <f t="shared" si="113"/>
        <v>4.6027018627450991</v>
      </c>
      <c r="M411" s="377">
        <f t="shared" si="113"/>
        <v>4.7827070098039215</v>
      </c>
      <c r="N411" s="351"/>
      <c r="O411" s="376" t="s">
        <v>242</v>
      </c>
      <c r="P411" s="377">
        <f>P249*0.53</f>
        <v>4.7397520686274506</v>
      </c>
      <c r="Q411" s="377">
        <f>Q249*0.53</f>
        <v>4.39095906862745</v>
      </c>
      <c r="R411" s="377">
        <f>R249*0.53</f>
        <v>4.3915706470588232</v>
      </c>
      <c r="S411" s="377">
        <f>S249*0.53</f>
        <v>4.6143083431372549</v>
      </c>
      <c r="T411" s="351"/>
      <c r="U411" s="399" t="s">
        <v>242</v>
      </c>
      <c r="V411" s="369">
        <f>V249*0.53</f>
        <v>4.5509665882352941</v>
      </c>
      <c r="W411" s="369">
        <f>W249*0.53</f>
        <v>4.5054972647058822</v>
      </c>
      <c r="X411" s="351"/>
      <c r="Y411" s="399" t="s">
        <v>242</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249</v>
      </c>
      <c r="D413" s="351"/>
      <c r="E413" s="351"/>
      <c r="F413" s="351"/>
      <c r="G413" s="351"/>
      <c r="H413" s="351"/>
      <c r="I413" s="351"/>
      <c r="J413" s="351"/>
      <c r="K413" s="351"/>
      <c r="L413" s="351"/>
      <c r="M413" s="350" t="s">
        <v>121</v>
      </c>
      <c r="N413" s="351"/>
      <c r="O413" s="352">
        <v>2011</v>
      </c>
      <c r="P413" s="353" t="s">
        <v>216</v>
      </c>
      <c r="Q413" s="353"/>
      <c r="R413" s="353"/>
      <c r="S413" s="353"/>
      <c r="T413" s="351"/>
      <c r="U413" s="352">
        <v>2011</v>
      </c>
      <c r="V413" s="353" t="s">
        <v>217</v>
      </c>
      <c r="W413" s="353"/>
      <c r="X413" s="351"/>
      <c r="Y413" s="352">
        <v>2011</v>
      </c>
      <c r="Z413" s="351"/>
    </row>
    <row r="414" spans="1:28" ht="13.5" thickBot="1">
      <c r="A414" s="357"/>
      <c r="B414" s="358" t="s">
        <v>219</v>
      </c>
      <c r="C414" s="358" t="s">
        <v>220</v>
      </c>
      <c r="D414" s="358" t="s">
        <v>221</v>
      </c>
      <c r="E414" s="358" t="s">
        <v>222</v>
      </c>
      <c r="F414" s="358" t="s">
        <v>223</v>
      </c>
      <c r="G414" s="358" t="s">
        <v>224</v>
      </c>
      <c r="H414" s="358" t="s">
        <v>225</v>
      </c>
      <c r="I414" s="358" t="s">
        <v>226</v>
      </c>
      <c r="J414" s="358" t="s">
        <v>227</v>
      </c>
      <c r="K414" s="358" t="s">
        <v>228</v>
      </c>
      <c r="L414" s="358" t="s">
        <v>229</v>
      </c>
      <c r="M414" s="359" t="s">
        <v>230</v>
      </c>
      <c r="N414" s="351"/>
      <c r="O414" s="389"/>
      <c r="P414" s="385" t="s">
        <v>231</v>
      </c>
      <c r="Q414" s="385" t="s">
        <v>232</v>
      </c>
      <c r="R414" s="385" t="s">
        <v>233</v>
      </c>
      <c r="S414" s="386" t="s">
        <v>234</v>
      </c>
      <c r="T414" s="351"/>
      <c r="U414" s="357"/>
      <c r="V414" s="385" t="s">
        <v>235</v>
      </c>
      <c r="W414" s="386" t="s">
        <v>236</v>
      </c>
      <c r="X414" s="351"/>
      <c r="Y414" s="357"/>
      <c r="Z414" s="386" t="s">
        <v>237</v>
      </c>
    </row>
    <row r="415" spans="1:28" ht="13.5" thickBot="1">
      <c r="A415" s="387" t="s">
        <v>238</v>
      </c>
      <c r="B415" s="366">
        <f t="shared" ref="B415:M415" si="114">B253*0.507</f>
        <v>5.1352190882352931</v>
      </c>
      <c r="C415" s="366">
        <f t="shared" si="114"/>
        <v>5.1020523411764698</v>
      </c>
      <c r="D415" s="366">
        <f t="shared" si="114"/>
        <v>5.3706773441176479</v>
      </c>
      <c r="E415" s="366">
        <f t="shared" si="114"/>
        <v>5.4425107941176467</v>
      </c>
      <c r="F415" s="366">
        <f t="shared" si="114"/>
        <v>5.5150117941176475</v>
      </c>
      <c r="G415" s="366">
        <f t="shared" si="114"/>
        <v>5.3647707941176472</v>
      </c>
      <c r="H415" s="366">
        <f t="shared" si="114"/>
        <v>5.501740323529412</v>
      </c>
      <c r="I415" s="366">
        <f t="shared" si="114"/>
        <v>5.734955352941177</v>
      </c>
      <c r="J415" s="366">
        <f t="shared" si="114"/>
        <v>5.9451814117647057</v>
      </c>
      <c r="K415" s="366">
        <f t="shared" si="114"/>
        <v>5.9998280588235291</v>
      </c>
      <c r="L415" s="366">
        <f t="shared" si="114"/>
        <v>6.0711361176470593</v>
      </c>
      <c r="M415" s="366">
        <f t="shared" si="114"/>
        <v>6.2904633235294121</v>
      </c>
      <c r="N415" s="351"/>
      <c r="O415" s="393" t="s">
        <v>238</v>
      </c>
      <c r="P415" s="366">
        <f>P253*0.507</f>
        <v>5.2188025117647063</v>
      </c>
      <c r="Q415" s="366">
        <f>Q253*0.507</f>
        <v>5.4358999117647055</v>
      </c>
      <c r="R415" s="366">
        <f>R253*0.507</f>
        <v>5.7324004705882352</v>
      </c>
      <c r="S415" s="366">
        <f>S253*0.507</f>
        <v>6.1054282058823528</v>
      </c>
      <c r="T415" s="351"/>
      <c r="U415" s="400" t="s">
        <v>238</v>
      </c>
      <c r="V415" s="366">
        <f>V253*0.507</f>
        <v>5.3208109117647062</v>
      </c>
      <c r="W415" s="366">
        <f>W253*0.507</f>
        <v>5.9282814117647051</v>
      </c>
      <c r="X415" s="351"/>
      <c r="Y415" s="401" t="s">
        <v>238</v>
      </c>
      <c r="Z415" s="366">
        <f>Z253*0.507</f>
        <v>5.6275309999999994</v>
      </c>
    </row>
    <row r="416" spans="1:28">
      <c r="A416" s="397" t="s">
        <v>239</v>
      </c>
      <c r="B416" s="372">
        <f t="shared" ref="B416:M416" si="115">B254*0.539</f>
        <v>6.1833234509803932</v>
      </c>
      <c r="C416" s="372">
        <f t="shared" si="115"/>
        <v>6.0110210039215684</v>
      </c>
      <c r="D416" s="372">
        <f t="shared" si="115"/>
        <v>6.3549648303921575</v>
      </c>
      <c r="E416" s="372">
        <f t="shared" si="115"/>
        <v>6.4113547990196089</v>
      </c>
      <c r="F416" s="372">
        <f t="shared" si="115"/>
        <v>6.4004014735294117</v>
      </c>
      <c r="G416" s="372">
        <f t="shared" si="115"/>
        <v>6.1861357627450984</v>
      </c>
      <c r="H416" s="372">
        <f t="shared" si="115"/>
        <v>6.3821536813725492</v>
      </c>
      <c r="I416" s="372">
        <f t="shared" si="115"/>
        <v>6.7674076303921566</v>
      </c>
      <c r="J416" s="372">
        <f t="shared" si="115"/>
        <v>7.0574789352941174</v>
      </c>
      <c r="K416" s="372">
        <f t="shared" si="115"/>
        <v>7.1723789392156867</v>
      </c>
      <c r="L416" s="372">
        <f t="shared" si="115"/>
        <v>7.2262002029411772</v>
      </c>
      <c r="M416" s="372">
        <f t="shared" si="115"/>
        <v>7.3693834392156878</v>
      </c>
      <c r="N416" s="351"/>
      <c r="O416" s="397" t="s">
        <v>239</v>
      </c>
      <c r="P416" s="372">
        <f>P254*0.539</f>
        <v>6.1959217833333335</v>
      </c>
      <c r="Q416" s="372">
        <f>Q254*0.539</f>
        <v>6.324593237254903</v>
      </c>
      <c r="R416" s="372">
        <f>R254*0.539</f>
        <v>6.7336979362745106</v>
      </c>
      <c r="S416" s="372">
        <f>S254*0.539</f>
        <v>7.250095341176471</v>
      </c>
      <c r="T416" s="351"/>
      <c r="U416" s="402" t="s">
        <v>239</v>
      </c>
      <c r="V416" s="372">
        <f>V254*0.539</f>
        <v>6.2552434892156858</v>
      </c>
      <c r="W416" s="372">
        <f>W254*0.539</f>
        <v>6.9955425509803915</v>
      </c>
      <c r="X416" s="351"/>
      <c r="Y416" s="402" t="s">
        <v>239</v>
      </c>
      <c r="Z416" s="372">
        <f>Z254*0.539</f>
        <v>6.6026041529411774</v>
      </c>
    </row>
    <row r="417" spans="1:29">
      <c r="A417" s="368" t="s">
        <v>240</v>
      </c>
      <c r="B417" s="369">
        <f t="shared" ref="B417:M417" si="116">B255*0.535</f>
        <v>6.2439797549019609</v>
      </c>
      <c r="C417" s="369">
        <f t="shared" si="116"/>
        <v>6.0201472941176473</v>
      </c>
      <c r="D417" s="369">
        <f t="shared" si="116"/>
        <v>6.3166642254901966</v>
      </c>
      <c r="E417" s="369">
        <f t="shared" si="116"/>
        <v>6.3839441470588243</v>
      </c>
      <c r="F417" s="369">
        <f t="shared" si="116"/>
        <v>6.3634751519607846</v>
      </c>
      <c r="G417" s="369">
        <f t="shared" si="116"/>
        <v>6.1253880882352938</v>
      </c>
      <c r="H417" s="369">
        <f t="shared" si="116"/>
        <v>6.3125683284313725</v>
      </c>
      <c r="I417" s="369">
        <f t="shared" si="116"/>
        <v>6.7315352205882357</v>
      </c>
      <c r="J417" s="369">
        <f t="shared" si="116"/>
        <v>7.0205390735294113</v>
      </c>
      <c r="K417" s="369">
        <f t="shared" si="116"/>
        <v>7.1808444803921576</v>
      </c>
      <c r="L417" s="369">
        <f t="shared" si="116"/>
        <v>7.2133074411764708</v>
      </c>
      <c r="M417" s="369">
        <f t="shared" si="116"/>
        <v>7.343295656862745</v>
      </c>
      <c r="N417" s="351"/>
      <c r="O417" s="368" t="s">
        <v>240</v>
      </c>
      <c r="P417" s="369">
        <f>P255*0.535</f>
        <v>6.198062593137255</v>
      </c>
      <c r="Q417" s="369">
        <f>Q255*0.535</f>
        <v>6.278959838235294</v>
      </c>
      <c r="R417" s="369">
        <f>R255*0.535</f>
        <v>6.808325553921569</v>
      </c>
      <c r="S417" s="369">
        <f>S255*0.535</f>
        <v>7.2474131666666661</v>
      </c>
      <c r="T417" s="351"/>
      <c r="U417" s="399" t="s">
        <v>240</v>
      </c>
      <c r="V417" s="369">
        <f>V255*0.535</f>
        <v>6.2331208284313737</v>
      </c>
      <c r="W417" s="369">
        <f>W255*0.535</f>
        <v>7.1087380196078431</v>
      </c>
      <c r="X417" s="351"/>
      <c r="Y417" s="399" t="s">
        <v>240</v>
      </c>
      <c r="Z417" s="369">
        <f>Z255*0.535</f>
        <v>6.8463504166666667</v>
      </c>
    </row>
    <row r="418" spans="1:29">
      <c r="A418" s="368" t="s">
        <v>241</v>
      </c>
      <c r="B418" s="369">
        <f t="shared" ref="B418:M418" si="117">B256*0.54</f>
        <v>0</v>
      </c>
      <c r="C418" s="369">
        <f t="shared" si="117"/>
        <v>4.4393024117647064</v>
      </c>
      <c r="D418" s="369">
        <f t="shared" si="117"/>
        <v>0</v>
      </c>
      <c r="E418" s="369">
        <f t="shared" si="117"/>
        <v>5.4275294117647057</v>
      </c>
      <c r="F418" s="369">
        <f t="shared" si="117"/>
        <v>5.0721098823529411</v>
      </c>
      <c r="G418" s="369">
        <f t="shared" si="117"/>
        <v>4.6960327058823532</v>
      </c>
      <c r="H418" s="369">
        <f t="shared" si="117"/>
        <v>6.874941176470589</v>
      </c>
      <c r="I418" s="369">
        <f t="shared" si="117"/>
        <v>0</v>
      </c>
      <c r="J418" s="369">
        <f t="shared" si="117"/>
        <v>5.269098705882354</v>
      </c>
      <c r="K418" s="369">
        <f t="shared" si="117"/>
        <v>5.8277895882352952</v>
      </c>
      <c r="L418" s="369">
        <f t="shared" si="117"/>
        <v>5.1163814117647064</v>
      </c>
      <c r="M418" s="369">
        <f t="shared" si="117"/>
        <v>5.748782294117647</v>
      </c>
      <c r="N418" s="351"/>
      <c r="O418" s="368" t="s">
        <v>241</v>
      </c>
      <c r="P418" s="369">
        <f>P256*0.54</f>
        <v>4.4393024117647064</v>
      </c>
      <c r="Q418" s="369">
        <f>Q256*0.54</f>
        <v>5.0286393529411759</v>
      </c>
      <c r="R418" s="369">
        <f>R256*0.54</f>
        <v>5.3905277647058822</v>
      </c>
      <c r="S418" s="369">
        <f>S256*0.54</f>
        <v>5.7426723529411774</v>
      </c>
      <c r="T418" s="351"/>
      <c r="U418" s="399" t="s">
        <v>241</v>
      </c>
      <c r="V418" s="369">
        <f>V256*0.54</f>
        <v>4.7673201176470581</v>
      </c>
      <c r="W418" s="369">
        <f>W256*0.54</f>
        <v>5.7031517647058836</v>
      </c>
      <c r="X418" s="351"/>
      <c r="Y418" s="399" t="s">
        <v>241</v>
      </c>
      <c r="Z418" s="369">
        <f>Z256*0.54</f>
        <v>5.3822620588235308</v>
      </c>
    </row>
    <row r="419" spans="1:29">
      <c r="A419" s="368" t="s">
        <v>97</v>
      </c>
      <c r="B419" s="369">
        <f t="shared" ref="B419:M419" si="118">B257*0.465</f>
        <v>3.7317025000000004</v>
      </c>
      <c r="C419" s="369">
        <f t="shared" si="118"/>
        <v>3.842612294117647</v>
      </c>
      <c r="D419" s="369">
        <f t="shared" si="118"/>
        <v>4.1510062205882363</v>
      </c>
      <c r="E419" s="369">
        <f t="shared" si="118"/>
        <v>4.2863558676470594</v>
      </c>
      <c r="F419" s="369">
        <f t="shared" si="118"/>
        <v>4.3482382500000005</v>
      </c>
      <c r="G419" s="369">
        <f t="shared" si="118"/>
        <v>4.3829277058823539</v>
      </c>
      <c r="H419" s="369">
        <f t="shared" si="118"/>
        <v>4.4514755441176472</v>
      </c>
      <c r="I419" s="369">
        <f t="shared" si="118"/>
        <v>4.561661397058824</v>
      </c>
      <c r="J419" s="369">
        <f t="shared" si="118"/>
        <v>4.7065175588235295</v>
      </c>
      <c r="K419" s="369">
        <f t="shared" si="118"/>
        <v>4.7662085147058821</v>
      </c>
      <c r="L419" s="369">
        <f t="shared" si="118"/>
        <v>4.8257417352941179</v>
      </c>
      <c r="M419" s="369">
        <f t="shared" si="118"/>
        <v>4.9389136176470592</v>
      </c>
      <c r="N419" s="351"/>
      <c r="O419" s="368" t="s">
        <v>97</v>
      </c>
      <c r="P419" s="369">
        <f>P257*0.465</f>
        <v>3.9346357941176473</v>
      </c>
      <c r="Q419" s="369">
        <f>Q257*0.465</f>
        <v>4.3440477794117651</v>
      </c>
      <c r="R419" s="369">
        <f>R257*0.465</f>
        <v>4.5790209411764708</v>
      </c>
      <c r="S419" s="369">
        <f>S257*0.465</f>
        <v>4.8316919117647057</v>
      </c>
      <c r="T419" s="351"/>
      <c r="U419" s="399" t="s">
        <v>97</v>
      </c>
      <c r="V419" s="369">
        <f>V257*0.465</f>
        <v>4.1301573529411773</v>
      </c>
      <c r="W419" s="369">
        <f>W257*0.465</f>
        <v>4.7145333382352943</v>
      </c>
      <c r="X419" s="351"/>
      <c r="Y419" s="399" t="s">
        <v>97</v>
      </c>
      <c r="Z419" s="369">
        <f>Z257*0.465</f>
        <v>4.44829075</v>
      </c>
    </row>
    <row r="420" spans="1:29" ht="13.5" thickBot="1">
      <c r="A420" s="376" t="s">
        <v>242</v>
      </c>
      <c r="B420" s="377">
        <f t="shared" ref="B420:M420" si="119">B258*0.516</f>
        <v>4.7593872117647056</v>
      </c>
      <c r="C420" s="377">
        <f t="shared" si="119"/>
        <v>4.7989037058823536</v>
      </c>
      <c r="D420" s="377">
        <f t="shared" si="119"/>
        <v>5.0184662588235298</v>
      </c>
      <c r="E420" s="377">
        <f t="shared" si="119"/>
        <v>5.0800503529411767</v>
      </c>
      <c r="F420" s="377">
        <f t="shared" si="119"/>
        <v>5.141860070588236</v>
      </c>
      <c r="G420" s="377">
        <f t="shared" si="119"/>
        <v>5.2056695411764702</v>
      </c>
      <c r="H420" s="377">
        <f t="shared" si="119"/>
        <v>5.3190666117647059</v>
      </c>
      <c r="I420" s="377">
        <f t="shared" si="119"/>
        <v>5.5185936941176479</v>
      </c>
      <c r="J420" s="377">
        <f t="shared" si="119"/>
        <v>5.7601029411764708</v>
      </c>
      <c r="K420" s="377">
        <f t="shared" si="119"/>
        <v>5.8479362588235304</v>
      </c>
      <c r="L420" s="377">
        <f t="shared" si="119"/>
        <v>5.9254940941176475</v>
      </c>
      <c r="M420" s="377">
        <f t="shared" si="119"/>
        <v>6.0788285529411761</v>
      </c>
      <c r="N420" s="351"/>
      <c r="O420" s="376" t="s">
        <v>242</v>
      </c>
      <c r="P420" s="377">
        <f>P258*0.516</f>
        <v>4.8805384470588233</v>
      </c>
      <c r="Q420" s="377">
        <f>Q258*0.516</f>
        <v>5.1469856705882346</v>
      </c>
      <c r="R420" s="377">
        <f>R258*0.516</f>
        <v>5.5356727882352947</v>
      </c>
      <c r="S420" s="377">
        <f>S258*0.516</f>
        <v>5.9365010823529403</v>
      </c>
      <c r="T420" s="351"/>
      <c r="U420" s="403" t="s">
        <v>242</v>
      </c>
      <c r="V420" s="377">
        <f>V258*0.516</f>
        <v>5.0109533999999991</v>
      </c>
      <c r="W420" s="377">
        <f>W258*0.516</f>
        <v>5.7448490705882351</v>
      </c>
      <c r="X420" s="351"/>
      <c r="Y420" s="403" t="s">
        <v>242</v>
      </c>
      <c r="Z420" s="377">
        <f>Z258*0.516</f>
        <v>5.383979411764706</v>
      </c>
    </row>
    <row r="422" spans="1:29" ht="16.5" thickBot="1">
      <c r="A422" s="352">
        <v>2012</v>
      </c>
      <c r="B422" s="351"/>
      <c r="C422" s="351" t="s">
        <v>249</v>
      </c>
      <c r="D422" s="351"/>
      <c r="E422" s="351"/>
      <c r="F422" s="351"/>
      <c r="G422" s="351"/>
      <c r="H422" s="351"/>
      <c r="I422" s="351"/>
      <c r="J422" s="351"/>
      <c r="K422" s="351"/>
      <c r="L422" s="351"/>
      <c r="M422" s="350" t="s">
        <v>121</v>
      </c>
      <c r="N422" s="351"/>
      <c r="O422" s="352">
        <v>2012</v>
      </c>
      <c r="P422" s="353" t="s">
        <v>216</v>
      </c>
      <c r="Q422" s="353"/>
      <c r="R422" s="353"/>
      <c r="S422" s="353"/>
      <c r="T422" s="351"/>
      <c r="U422" s="352">
        <v>2012</v>
      </c>
      <c r="V422" s="353" t="s">
        <v>217</v>
      </c>
      <c r="W422" s="353"/>
      <c r="X422" s="351"/>
      <c r="Y422" s="352">
        <v>2012</v>
      </c>
      <c r="Z422" s="351"/>
    </row>
    <row r="423" spans="1:29" ht="13.5" thickBot="1">
      <c r="A423" s="357"/>
      <c r="B423" s="358" t="s">
        <v>219</v>
      </c>
      <c r="C423" s="358" t="s">
        <v>220</v>
      </c>
      <c r="D423" s="358" t="s">
        <v>221</v>
      </c>
      <c r="E423" s="358" t="s">
        <v>222</v>
      </c>
      <c r="F423" s="358" t="s">
        <v>223</v>
      </c>
      <c r="G423" s="358" t="s">
        <v>224</v>
      </c>
      <c r="H423" s="358" t="s">
        <v>225</v>
      </c>
      <c r="I423" s="358" t="s">
        <v>226</v>
      </c>
      <c r="J423" s="358" t="s">
        <v>227</v>
      </c>
      <c r="K423" s="358" t="s">
        <v>228</v>
      </c>
      <c r="L423" s="358" t="s">
        <v>229</v>
      </c>
      <c r="M423" s="359" t="s">
        <v>230</v>
      </c>
      <c r="N423" s="351"/>
      <c r="O423" s="389"/>
      <c r="P423" s="385" t="s">
        <v>231</v>
      </c>
      <c r="Q423" s="385" t="s">
        <v>232</v>
      </c>
      <c r="R423" s="385" t="s">
        <v>233</v>
      </c>
      <c r="S423" s="386" t="s">
        <v>234</v>
      </c>
      <c r="T423" s="351"/>
      <c r="U423" s="357"/>
      <c r="V423" s="385" t="s">
        <v>235</v>
      </c>
      <c r="W423" s="386" t="s">
        <v>236</v>
      </c>
      <c r="X423" s="351"/>
      <c r="Y423" s="357"/>
      <c r="Z423" s="386" t="s">
        <v>237</v>
      </c>
    </row>
    <row r="424" spans="1:29" ht="13.5" thickBot="1">
      <c r="A424" s="387" t="s">
        <v>238</v>
      </c>
      <c r="B424" s="366">
        <f t="shared" ref="B424:M424" si="120">B262*0.507</f>
        <v>6.5620115294117651</v>
      </c>
      <c r="C424" s="366">
        <f t="shared" si="120"/>
        <v>6.5824008823529416</v>
      </c>
      <c r="D424" s="366">
        <f t="shared" si="120"/>
        <v>6.3442500588235289</v>
      </c>
      <c r="E424" s="366">
        <f t="shared" si="120"/>
        <v>6.3080641764705883</v>
      </c>
      <c r="F424" s="366">
        <f t="shared" si="120"/>
        <v>6.2025236764705882</v>
      </c>
      <c r="G424" s="366">
        <f t="shared" si="120"/>
        <v>6.3292935588235295</v>
      </c>
      <c r="H424" s="366">
        <f t="shared" si="120"/>
        <v>6.3474411764705883</v>
      </c>
      <c r="I424" s="366">
        <f t="shared" si="120"/>
        <v>6.4731722058823538</v>
      </c>
      <c r="J424" s="366">
        <f t="shared" si="120"/>
        <v>6.5462696764705885</v>
      </c>
      <c r="K424" s="366">
        <f t="shared" si="120"/>
        <v>6.4039517941176465</v>
      </c>
      <c r="L424" s="366">
        <f t="shared" si="120"/>
        <v>6.3177617941176472</v>
      </c>
      <c r="M424" s="366">
        <f t="shared" si="120"/>
        <v>6.3456169705882353</v>
      </c>
      <c r="N424" s="351"/>
      <c r="O424" s="393" t="s">
        <v>238</v>
      </c>
      <c r="P424" s="366">
        <f>P262*0.507</f>
        <v>6.4871693823529419</v>
      </c>
      <c r="Q424" s="366">
        <f>Q262*0.507</f>
        <v>6.2718335588235297</v>
      </c>
      <c r="R424" s="366">
        <f>R262*0.507</f>
        <v>6.4571221764705884</v>
      </c>
      <c r="S424" s="366">
        <f>S262*0.507</f>
        <v>6.3578147941176466</v>
      </c>
      <c r="T424" s="351"/>
      <c r="U424" s="400" t="s">
        <v>238</v>
      </c>
      <c r="V424" s="366">
        <f>V262*0.507</f>
        <v>6.3747048529411758</v>
      </c>
      <c r="W424" s="366">
        <f>W262*0.507</f>
        <v>6.4051049705882352</v>
      </c>
      <c r="X424" s="351"/>
      <c r="Y424" s="401" t="s">
        <v>238</v>
      </c>
      <c r="Z424" s="366">
        <f>Z262*0.507</f>
        <v>6.3897905882352948</v>
      </c>
    </row>
    <row r="425" spans="1:29">
      <c r="A425" s="397" t="s">
        <v>239</v>
      </c>
      <c r="B425" s="372">
        <f t="shared" ref="B425:M425" si="121">B263*0.539</f>
        <v>7.6711346627450983</v>
      </c>
      <c r="C425" s="372">
        <f t="shared" si="121"/>
        <v>7.5416045078431377</v>
      </c>
      <c r="D425" s="372">
        <f t="shared" si="121"/>
        <v>7.1775168774509801</v>
      </c>
      <c r="E425" s="372">
        <f t="shared" si="121"/>
        <v>7.1742141813725491</v>
      </c>
      <c r="F425" s="372">
        <f t="shared" si="121"/>
        <v>6.9068152245098045</v>
      </c>
      <c r="G425" s="372">
        <f t="shared" si="121"/>
        <v>7.0501569901960792</v>
      </c>
      <c r="H425" s="372">
        <f t="shared" si="121"/>
        <v>7.1358981509803918</v>
      </c>
      <c r="I425" s="372">
        <f t="shared" si="121"/>
        <v>7.3953648245098051</v>
      </c>
      <c r="J425" s="372">
        <f t="shared" si="121"/>
        <v>7.4949905196078435</v>
      </c>
      <c r="K425" s="372">
        <f t="shared" si="121"/>
        <v>7.3695726176470586</v>
      </c>
      <c r="L425" s="372">
        <f t="shared" si="121"/>
        <v>7.2594369509803922</v>
      </c>
      <c r="M425" s="372">
        <f t="shared" si="121"/>
        <v>7.2188941107843139</v>
      </c>
      <c r="N425" s="351"/>
      <c r="O425" s="397" t="s">
        <v>239</v>
      </c>
      <c r="P425" s="372">
        <f>P263*0.539</f>
        <v>7.4419925519607846</v>
      </c>
      <c r="Q425" s="372">
        <f>Q263*0.539</f>
        <v>7.0230357784313728</v>
      </c>
      <c r="R425" s="372">
        <f>R263*0.539</f>
        <v>7.3427811470588251</v>
      </c>
      <c r="S425" s="372">
        <f>S263*0.539</f>
        <v>7.2873370705882348</v>
      </c>
      <c r="T425" s="351"/>
      <c r="U425" s="402" t="s">
        <v>239</v>
      </c>
      <c r="V425" s="372">
        <f>V263*0.539</f>
        <v>7.2264189735294124</v>
      </c>
      <c r="W425" s="372">
        <f>W263*0.539</f>
        <v>7.3139494029411773</v>
      </c>
      <c r="X425" s="351"/>
      <c r="Y425" s="402" t="s">
        <v>239</v>
      </c>
      <c r="Z425" s="372">
        <f>Z263*0.539</f>
        <v>7.2680894862745111</v>
      </c>
    </row>
    <row r="426" spans="1:29">
      <c r="A426" s="368" t="s">
        <v>240</v>
      </c>
      <c r="B426" s="369">
        <f t="shared" ref="B426:M426" si="122">B264*0.535</f>
        <v>7.6330610980392164</v>
      </c>
      <c r="C426" s="369">
        <f t="shared" si="122"/>
        <v>7.4960990000000001</v>
      </c>
      <c r="D426" s="369">
        <f t="shared" si="122"/>
        <v>7.1115719460784321</v>
      </c>
      <c r="E426" s="369">
        <f t="shared" si="122"/>
        <v>7.1190063480392158</v>
      </c>
      <c r="F426" s="369">
        <f t="shared" si="122"/>
        <v>6.8322626078431377</v>
      </c>
      <c r="G426" s="369">
        <f t="shared" si="122"/>
        <v>6.9983612254901963</v>
      </c>
      <c r="H426" s="369">
        <f t="shared" si="122"/>
        <v>7.0658797990196094</v>
      </c>
      <c r="I426" s="369">
        <f t="shared" si="122"/>
        <v>7.3357379950980395</v>
      </c>
      <c r="J426" s="369">
        <f t="shared" si="122"/>
        <v>7.4476143627450986</v>
      </c>
      <c r="K426" s="369">
        <f t="shared" si="122"/>
        <v>7.3263356323529418</v>
      </c>
      <c r="L426" s="369">
        <f t="shared" si="122"/>
        <v>7.2307085784313729</v>
      </c>
      <c r="M426" s="369">
        <f t="shared" si="122"/>
        <v>7.2251555931372549</v>
      </c>
      <c r="N426" s="351"/>
      <c r="O426" s="368" t="s">
        <v>240</v>
      </c>
      <c r="P426" s="369">
        <f>P264*0.535</f>
        <v>7.4103065049019605</v>
      </c>
      <c r="Q426" s="369">
        <f>Q264*0.535</f>
        <v>6.9537925784313721</v>
      </c>
      <c r="R426" s="369">
        <f>R264*0.535</f>
        <v>7.2672826470588232</v>
      </c>
      <c r="S426" s="369">
        <f>S264*0.535</f>
        <v>7.2594952499999996</v>
      </c>
      <c r="T426" s="351"/>
      <c r="U426" s="399" t="s">
        <v>240</v>
      </c>
      <c r="V426" s="369">
        <f>V264*0.535</f>
        <v>7.1575431323529406</v>
      </c>
      <c r="W426" s="369">
        <f>W264*0.535</f>
        <v>7.2632916519607846</v>
      </c>
      <c r="X426" s="351"/>
      <c r="Y426" s="399" t="s">
        <v>240</v>
      </c>
      <c r="Z426" s="369">
        <f>Z264*0.535</f>
        <v>7.2061048725490204</v>
      </c>
    </row>
    <row r="427" spans="1:29">
      <c r="A427" s="368" t="s">
        <v>241</v>
      </c>
      <c r="B427" s="369">
        <f t="shared" ref="B427:M427" si="123">B265*0.54</f>
        <v>6.6547376470588242</v>
      </c>
      <c r="C427" s="369">
        <f t="shared" si="123"/>
        <v>0</v>
      </c>
      <c r="D427" s="369">
        <f t="shared" si="123"/>
        <v>6.3739164705882363</v>
      </c>
      <c r="E427" s="369">
        <f t="shared" si="123"/>
        <v>5.568490588235294</v>
      </c>
      <c r="F427" s="369">
        <f t="shared" si="123"/>
        <v>0</v>
      </c>
      <c r="G427" s="369">
        <f t="shared" si="123"/>
        <v>0</v>
      </c>
      <c r="H427" s="369">
        <f t="shared" si="123"/>
        <v>0</v>
      </c>
      <c r="I427" s="369">
        <f t="shared" si="123"/>
        <v>0</v>
      </c>
      <c r="J427" s="369">
        <f t="shared" si="123"/>
        <v>0</v>
      </c>
      <c r="K427" s="369">
        <f t="shared" si="123"/>
        <v>6.5927170588235295</v>
      </c>
      <c r="L427" s="369">
        <f t="shared" si="123"/>
        <v>0</v>
      </c>
      <c r="M427" s="369">
        <f t="shared" si="123"/>
        <v>0</v>
      </c>
      <c r="N427" s="351"/>
      <c r="O427" s="368" t="s">
        <v>241</v>
      </c>
      <c r="P427" s="369">
        <f>P265*0.54</f>
        <v>6.4627803529411763</v>
      </c>
      <c r="Q427" s="369">
        <f>Q265*0.54</f>
        <v>5.568490588235294</v>
      </c>
      <c r="R427" s="369">
        <f>R265*0.54</f>
        <v>0</v>
      </c>
      <c r="S427" s="369">
        <f>S265*0.54</f>
        <v>6.5927170588235295</v>
      </c>
      <c r="T427" s="351"/>
      <c r="U427" s="399" t="s">
        <v>241</v>
      </c>
      <c r="V427" s="369">
        <f>V265*0.54</f>
        <v>6.4387805294117646</v>
      </c>
      <c r="W427" s="369">
        <f>W265*0.54</f>
        <v>6.5927170588235295</v>
      </c>
      <c r="X427" s="351"/>
      <c r="Y427" s="399" t="s">
        <v>241</v>
      </c>
      <c r="Z427" s="369">
        <f>Z265*0.54</f>
        <v>6.4491358235294118</v>
      </c>
    </row>
    <row r="428" spans="1:29">
      <c r="A428" s="368" t="s">
        <v>97</v>
      </c>
      <c r="B428" s="369">
        <f t="shared" ref="B428:M428" si="124">B266*0.465</f>
        <v>5.1291524117647063</v>
      </c>
      <c r="C428" s="369">
        <f t="shared" si="124"/>
        <v>5.2422919264705889</v>
      </c>
      <c r="D428" s="369">
        <f t="shared" si="124"/>
        <v>5.2305556911764715</v>
      </c>
      <c r="E428" s="369">
        <f t="shared" si="124"/>
        <v>5.1842138823529416</v>
      </c>
      <c r="F428" s="369">
        <f t="shared" si="124"/>
        <v>5.1899461470588237</v>
      </c>
      <c r="G428" s="369">
        <f t="shared" si="124"/>
        <v>5.323771323529412</v>
      </c>
      <c r="H428" s="369">
        <f t="shared" si="124"/>
        <v>5.3045125735294123</v>
      </c>
      <c r="I428" s="369">
        <f t="shared" si="124"/>
        <v>5.3603180441176477</v>
      </c>
      <c r="J428" s="369">
        <f t="shared" si="124"/>
        <v>5.3846316176470594</v>
      </c>
      <c r="K428" s="369">
        <f t="shared" si="124"/>
        <v>5.2730799411764711</v>
      </c>
      <c r="L428" s="369">
        <f t="shared" si="124"/>
        <v>5.112533676470588</v>
      </c>
      <c r="M428" s="369">
        <f t="shared" si="124"/>
        <v>5.1276712500000006</v>
      </c>
      <c r="N428" s="351"/>
      <c r="O428" s="368" t="s">
        <v>97</v>
      </c>
      <c r="P428" s="369">
        <f>P266*0.465</f>
        <v>5.2046497205882361</v>
      </c>
      <c r="Q428" s="369">
        <f>Q266*0.465</f>
        <v>5.2326126323529403</v>
      </c>
      <c r="R428" s="369">
        <f>R266*0.465</f>
        <v>5.3517533823529417</v>
      </c>
      <c r="S428" s="369">
        <f>S266*0.465</f>
        <v>5.1811006617647068</v>
      </c>
      <c r="T428" s="351"/>
      <c r="U428" s="399" t="s">
        <v>97</v>
      </c>
      <c r="V428" s="369">
        <f>V266*0.465</f>
        <v>5.2191504264705895</v>
      </c>
      <c r="W428" s="369">
        <f>W266*0.465</f>
        <v>5.2617266470588238</v>
      </c>
      <c r="X428" s="351"/>
      <c r="Y428" s="399" t="s">
        <v>97</v>
      </c>
      <c r="Z428" s="369">
        <f>Z266*0.465</f>
        <v>5.2417681176470596</v>
      </c>
    </row>
    <row r="429" spans="1:29" ht="13.5" thickBot="1">
      <c r="A429" s="376" t="s">
        <v>242</v>
      </c>
      <c r="B429" s="377">
        <f t="shared" ref="B429:M429" si="125">B267*0.516</f>
        <v>6.2606016941176472</v>
      </c>
      <c r="C429" s="377">
        <f t="shared" si="125"/>
        <v>6.3656208470588229</v>
      </c>
      <c r="D429" s="377">
        <f t="shared" si="125"/>
        <v>6.2509762705882359</v>
      </c>
      <c r="E429" s="377">
        <f t="shared" si="125"/>
        <v>6.2392504235294117</v>
      </c>
      <c r="F429" s="377">
        <f t="shared" si="125"/>
        <v>6.2878621764705889</v>
      </c>
      <c r="G429" s="377">
        <f t="shared" si="125"/>
        <v>6.3366707176470589</v>
      </c>
      <c r="H429" s="377">
        <f t="shared" si="125"/>
        <v>6.3718912588235295</v>
      </c>
      <c r="I429" s="377">
        <f t="shared" si="125"/>
        <v>6.464001305882352</v>
      </c>
      <c r="J429" s="377">
        <f t="shared" si="125"/>
        <v>6.5202569411764699</v>
      </c>
      <c r="K429" s="377">
        <f t="shared" si="125"/>
        <v>6.4611127176470591</v>
      </c>
      <c r="L429" s="377">
        <f t="shared" si="125"/>
        <v>6.4381775294117638</v>
      </c>
      <c r="M429" s="377">
        <f t="shared" si="125"/>
        <v>6.4006673647058818</v>
      </c>
      <c r="N429" s="351"/>
      <c r="O429" s="376" t="s">
        <v>242</v>
      </c>
      <c r="P429" s="377">
        <f>P267*0.516</f>
        <v>6.2898593999999992</v>
      </c>
      <c r="Q429" s="377">
        <f>Q267*0.516</f>
        <v>6.289519447058824</v>
      </c>
      <c r="R429" s="377">
        <f>R267*0.516</f>
        <v>6.4528683529411772</v>
      </c>
      <c r="S429" s="377">
        <f>S267*0.516</f>
        <v>6.4373787411764702</v>
      </c>
      <c r="T429" s="351"/>
      <c r="U429" s="403" t="s">
        <v>242</v>
      </c>
      <c r="V429" s="377">
        <f>V267*0.516</f>
        <v>6.289673235294118</v>
      </c>
      <c r="W429" s="377">
        <f>W267*0.516</f>
        <v>6.4446553529411768</v>
      </c>
      <c r="X429" s="351"/>
      <c r="Y429" s="403" t="s">
        <v>242</v>
      </c>
      <c r="Z429" s="377">
        <f>Z267*0.516</f>
        <v>6.3667798235294129</v>
      </c>
      <c r="AB429" s="411"/>
    </row>
    <row r="430" spans="1:29">
      <c r="AB430" s="411"/>
    </row>
    <row r="431" spans="1:29" ht="16.5" thickBot="1">
      <c r="A431" s="352">
        <v>2013</v>
      </c>
      <c r="B431" s="351"/>
      <c r="C431" s="351" t="s">
        <v>249</v>
      </c>
      <c r="D431" s="351"/>
      <c r="E431" s="351"/>
      <c r="F431" s="351"/>
      <c r="G431" s="351"/>
      <c r="H431" s="351"/>
      <c r="I431" s="351"/>
      <c r="J431" s="351"/>
      <c r="K431" s="351"/>
      <c r="L431" s="351"/>
      <c r="M431" s="350" t="s">
        <v>121</v>
      </c>
      <c r="N431" s="351"/>
      <c r="O431" s="352">
        <v>2013</v>
      </c>
      <c r="P431" s="353" t="s">
        <v>216</v>
      </c>
      <c r="Q431" s="353"/>
      <c r="R431" s="353"/>
      <c r="S431" s="353"/>
      <c r="T431" s="351"/>
      <c r="U431" s="352">
        <v>2013</v>
      </c>
      <c r="V431" s="353" t="s">
        <v>217</v>
      </c>
      <c r="W431" s="353"/>
      <c r="X431" s="351"/>
      <c r="Y431" s="352">
        <v>2013</v>
      </c>
      <c r="Z431" s="351"/>
    </row>
    <row r="432" spans="1:29" ht="13.5" thickBot="1">
      <c r="A432" s="357"/>
      <c r="B432" s="358" t="s">
        <v>219</v>
      </c>
      <c r="C432" s="358" t="s">
        <v>220</v>
      </c>
      <c r="D432" s="358" t="s">
        <v>221</v>
      </c>
      <c r="E432" s="358" t="s">
        <v>222</v>
      </c>
      <c r="F432" s="358" t="s">
        <v>223</v>
      </c>
      <c r="G432" s="358" t="s">
        <v>224</v>
      </c>
      <c r="H432" s="358" t="s">
        <v>225</v>
      </c>
      <c r="I432" s="358" t="s">
        <v>226</v>
      </c>
      <c r="J432" s="358" t="s">
        <v>227</v>
      </c>
      <c r="K432" s="358" t="s">
        <v>228</v>
      </c>
      <c r="L432" s="358" t="s">
        <v>229</v>
      </c>
      <c r="M432" s="359" t="s">
        <v>230</v>
      </c>
      <c r="N432" s="351"/>
      <c r="O432" s="389"/>
      <c r="P432" s="385" t="s">
        <v>231</v>
      </c>
      <c r="Q432" s="385" t="s">
        <v>232</v>
      </c>
      <c r="R432" s="385" t="s">
        <v>233</v>
      </c>
      <c r="S432" s="386" t="s">
        <v>234</v>
      </c>
      <c r="T432" s="351"/>
      <c r="U432" s="357"/>
      <c r="V432" s="385" t="s">
        <v>235</v>
      </c>
      <c r="W432" s="386" t="s">
        <v>236</v>
      </c>
      <c r="X432" s="351"/>
      <c r="Y432" s="357"/>
      <c r="Z432" s="386" t="s">
        <v>237</v>
      </c>
      <c r="AB432" s="207"/>
      <c r="AC432" s="207"/>
    </row>
    <row r="433" spans="1:29" ht="13.5" thickBot="1">
      <c r="A433" s="387" t="s">
        <v>238</v>
      </c>
      <c r="B433" s="366">
        <f t="shared" ref="B433:M433" si="126">B271*0.507</f>
        <v>6.4666458235294115</v>
      </c>
      <c r="C433" s="366">
        <f t="shared" si="126"/>
        <v>6.4796240294117649</v>
      </c>
      <c r="D433" s="366">
        <f t="shared" si="126"/>
        <v>6.1812247058823537</v>
      </c>
      <c r="E433" s="366">
        <f t="shared" si="126"/>
        <v>6.2794137058823525</v>
      </c>
      <c r="F433" s="366">
        <f t="shared" si="126"/>
        <v>6.0117177058823525</v>
      </c>
      <c r="G433" s="366">
        <f t="shared" si="126"/>
        <v>5.9960205882352939</v>
      </c>
      <c r="H433" s="366">
        <f t="shared" si="126"/>
        <v>5.9068233823529415</v>
      </c>
      <c r="I433" s="366">
        <f t="shared" si="126"/>
        <v>5.9094279705882347</v>
      </c>
      <c r="J433" s="366">
        <f t="shared" si="126"/>
        <v>5.9798363529411773</v>
      </c>
      <c r="K433" s="366">
        <f t="shared" si="126"/>
        <v>5.9031252647058823</v>
      </c>
      <c r="L433" s="366">
        <f t="shared" si="126"/>
        <v>5.862475794117648</v>
      </c>
      <c r="M433" s="366">
        <f t="shared" si="126"/>
        <v>5.8482450000000004</v>
      </c>
      <c r="N433" s="351"/>
      <c r="O433" s="393" t="s">
        <v>238</v>
      </c>
      <c r="P433" s="366">
        <f>P271*0.507</f>
        <v>6.3818625000000004</v>
      </c>
      <c r="Q433" s="366">
        <f>Q271*0.507</f>
        <v>6.0825088235294116</v>
      </c>
      <c r="R433" s="366">
        <f>R271*0.507</f>
        <v>5.9312488529411773</v>
      </c>
      <c r="S433" s="367">
        <f>S271*0.507</f>
        <v>5.8741019999999997</v>
      </c>
      <c r="T433" s="351"/>
      <c r="U433" s="400" t="s">
        <v>238</v>
      </c>
      <c r="V433" s="366">
        <f>V271*0.507</f>
        <v>6.2228782352941172</v>
      </c>
      <c r="W433" s="366">
        <f>W271*0.507</f>
        <v>5.9024790882352942</v>
      </c>
      <c r="X433" s="351"/>
      <c r="Y433" s="401" t="s">
        <v>238</v>
      </c>
      <c r="Z433" s="366">
        <f>Z271*0.507</f>
        <v>6.059937382352941</v>
      </c>
      <c r="AB433" s="207"/>
      <c r="AC433" s="207"/>
    </row>
    <row r="434" spans="1:29">
      <c r="A434" s="397" t="s">
        <v>239</v>
      </c>
      <c r="B434" s="372">
        <f t="shared" ref="B434:M434" si="127">B272*0.539</f>
        <v>7.3596576598039221</v>
      </c>
      <c r="C434" s="372">
        <f t="shared" si="127"/>
        <v>7.2714725039215695</v>
      </c>
      <c r="D434" s="372">
        <f t="shared" si="127"/>
        <v>6.8854306637254901</v>
      </c>
      <c r="E434" s="372">
        <f t="shared" si="127"/>
        <v>6.9361780421568637</v>
      </c>
      <c r="F434" s="372">
        <f t="shared" si="127"/>
        <v>6.6510042392156858</v>
      </c>
      <c r="G434" s="372">
        <f t="shared" si="127"/>
        <v>6.6268765911764707</v>
      </c>
      <c r="H434" s="372">
        <f t="shared" si="127"/>
        <v>6.52254468627451</v>
      </c>
      <c r="I434" s="372">
        <f t="shared" si="127"/>
        <v>6.6218448676470594</v>
      </c>
      <c r="J434" s="372">
        <f t="shared" si="127"/>
        <v>6.718727475490196</v>
      </c>
      <c r="K434" s="372">
        <f t="shared" si="127"/>
        <v>6.7322495058823542</v>
      </c>
      <c r="L434" s="372">
        <f t="shared" si="127"/>
        <v>6.7342353509803932</v>
      </c>
      <c r="M434" s="372">
        <f t="shared" si="127"/>
        <v>6.6998386960784311</v>
      </c>
      <c r="N434" s="351"/>
      <c r="O434" s="397" t="s">
        <v>239</v>
      </c>
      <c r="P434" s="372">
        <f>P272*0.539</f>
        <v>7.1889537176470579</v>
      </c>
      <c r="Q434" s="372">
        <f>Q272*0.539</f>
        <v>6.724284459803922</v>
      </c>
      <c r="R434" s="372">
        <f>R272*0.539</f>
        <v>6.6124456588235301</v>
      </c>
      <c r="S434" s="372">
        <f>S272*0.539</f>
        <v>6.7232719852941187</v>
      </c>
      <c r="T434" s="351"/>
      <c r="U434" s="402" t="s">
        <v>239</v>
      </c>
      <c r="V434" s="372">
        <f>V272*0.539</f>
        <v>6.9442841794117642</v>
      </c>
      <c r="W434" s="372">
        <f>W272*0.539</f>
        <v>6.6676825901960788</v>
      </c>
      <c r="X434" s="351"/>
      <c r="Y434" s="402" t="s">
        <v>239</v>
      </c>
      <c r="Z434" s="372">
        <f>Z272*0.539</f>
        <v>6.8073887480392159</v>
      </c>
      <c r="AB434" s="207"/>
      <c r="AC434" s="207"/>
    </row>
    <row r="435" spans="1:29">
      <c r="A435" s="368" t="s">
        <v>240</v>
      </c>
      <c r="B435" s="369">
        <f t="shared" ref="B435:M435" si="128">B273*0.535</f>
        <v>7.3192620931372545</v>
      </c>
      <c r="C435" s="369">
        <f t="shared" si="128"/>
        <v>7.1667057941176475</v>
      </c>
      <c r="D435" s="369">
        <f t="shared" si="128"/>
        <v>6.8081634803921567</v>
      </c>
      <c r="E435" s="369">
        <f t="shared" si="128"/>
        <v>6.8384612647058827</v>
      </c>
      <c r="F435" s="369">
        <f t="shared" si="128"/>
        <v>6.5327376127450982</v>
      </c>
      <c r="G435" s="369">
        <f t="shared" si="128"/>
        <v>6.5096654754901957</v>
      </c>
      <c r="H435" s="369">
        <f t="shared" si="128"/>
        <v>6.4126012647058834</v>
      </c>
      <c r="I435" s="369">
        <f t="shared" si="128"/>
        <v>6.519843588235295</v>
      </c>
      <c r="J435" s="369">
        <f t="shared" si="128"/>
        <v>6.6427949803921571</v>
      </c>
      <c r="K435" s="369">
        <f t="shared" si="128"/>
        <v>6.6700380196078441</v>
      </c>
      <c r="L435" s="369">
        <f t="shared" si="128"/>
        <v>6.6574392941176477</v>
      </c>
      <c r="M435" s="369">
        <f t="shared" si="128"/>
        <v>6.6214306470588236</v>
      </c>
      <c r="N435" s="351"/>
      <c r="O435" s="368" t="s">
        <v>240</v>
      </c>
      <c r="P435" s="369">
        <f>P273*0.535</f>
        <v>7.1067244264705884</v>
      </c>
      <c r="Q435" s="369">
        <f>Q273*0.535</f>
        <v>6.6033717745098048</v>
      </c>
      <c r="R435" s="369">
        <f>R273*0.535</f>
        <v>6.5125843725490196</v>
      </c>
      <c r="S435" s="369">
        <f>S273*0.535</f>
        <v>6.6522707745098044</v>
      </c>
      <c r="T435" s="351"/>
      <c r="U435" s="399" t="s">
        <v>240</v>
      </c>
      <c r="V435" s="369">
        <f>V273*0.535</f>
        <v>6.7994251470588232</v>
      </c>
      <c r="W435" s="369">
        <f>W273*0.535</f>
        <v>6.5793046421568633</v>
      </c>
      <c r="X435" s="351"/>
      <c r="Y435" s="399" t="s">
        <v>240</v>
      </c>
      <c r="Z435" s="369">
        <f>Z273*0.535</f>
        <v>6.6895875490196079</v>
      </c>
      <c r="AB435" s="207"/>
      <c r="AC435" s="207"/>
    </row>
    <row r="436" spans="1:29">
      <c r="A436" s="368" t="s">
        <v>241</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241</v>
      </c>
      <c r="P436" s="369" t="e">
        <f>#REF!*0.54</f>
        <v>#REF!</v>
      </c>
      <c r="Q436" s="369" t="e">
        <f>#REF!*0.54</f>
        <v>#REF!</v>
      </c>
      <c r="R436" s="369" t="e">
        <f>#REF!*0.54</f>
        <v>#REF!</v>
      </c>
      <c r="S436" s="369" t="e">
        <f>#REF!*0.54</f>
        <v>#REF!</v>
      </c>
      <c r="T436" s="351"/>
      <c r="U436" s="399" t="s">
        <v>241</v>
      </c>
      <c r="V436" s="369" t="e">
        <f>#REF!*0.54</f>
        <v>#REF!</v>
      </c>
      <c r="W436" s="369" t="e">
        <f>#REF!*0.54</f>
        <v>#REF!</v>
      </c>
      <c r="X436" s="351"/>
      <c r="Y436" s="399" t="s">
        <v>241</v>
      </c>
      <c r="Z436" s="369" t="e">
        <f>#REF!*0.54</f>
        <v>#REF!</v>
      </c>
      <c r="AB436" s="207"/>
      <c r="AC436" s="207"/>
    </row>
    <row r="437" spans="1:29">
      <c r="A437" s="368" t="s">
        <v>97</v>
      </c>
      <c r="B437" s="369">
        <f t="shared" ref="B437:M437" si="129">B274*0.465</f>
        <v>5.1975994999999999</v>
      </c>
      <c r="C437" s="369">
        <f t="shared" si="129"/>
        <v>5.2810615294117644</v>
      </c>
      <c r="D437" s="369">
        <f t="shared" si="129"/>
        <v>5.1480920441176474</v>
      </c>
      <c r="E437" s="369">
        <f t="shared" si="129"/>
        <v>5.2818980735294119</v>
      </c>
      <c r="F437" s="369">
        <f t="shared" si="129"/>
        <v>5.0193987352941178</v>
      </c>
      <c r="G437" s="369">
        <f t="shared" si="129"/>
        <v>4.9728782205882354</v>
      </c>
      <c r="H437" s="369">
        <f t="shared" si="129"/>
        <v>4.9320316176470582</v>
      </c>
      <c r="I437" s="369">
        <f t="shared" si="129"/>
        <v>4.8614906617647069</v>
      </c>
      <c r="J437" s="369">
        <f t="shared" si="129"/>
        <v>4.894601852941177</v>
      </c>
      <c r="K437" s="369">
        <f t="shared" si="129"/>
        <v>4.6872278088235291</v>
      </c>
      <c r="L437" s="369">
        <f t="shared" si="129"/>
        <v>4.5528441764705878</v>
      </c>
      <c r="M437" s="369">
        <f t="shared" si="129"/>
        <v>4.4708633088235299</v>
      </c>
      <c r="N437" s="351"/>
      <c r="O437" s="368" t="s">
        <v>97</v>
      </c>
      <c r="P437" s="369">
        <f>P274*0.465</f>
        <v>5.2078468235294126</v>
      </c>
      <c r="Q437" s="369">
        <f>Q274*0.465</f>
        <v>5.0793035</v>
      </c>
      <c r="R437" s="369">
        <f>R274*0.465</f>
        <v>4.898820588235294</v>
      </c>
      <c r="S437" s="369">
        <f>S274*0.465</f>
        <v>4.5844486764705872</v>
      </c>
      <c r="T437" s="351"/>
      <c r="U437" s="399" t="s">
        <v>97</v>
      </c>
      <c r="V437" s="369">
        <f>V274*0.465</f>
        <v>5.1419285147058824</v>
      </c>
      <c r="W437" s="369">
        <f>W274*0.465</f>
        <v>4.7378544558823528</v>
      </c>
      <c r="X437" s="351"/>
      <c r="Y437" s="399" t="s">
        <v>97</v>
      </c>
      <c r="Z437" s="369">
        <f>Z274*0.465</f>
        <v>4.9281730294117656</v>
      </c>
      <c r="AB437" s="207"/>
      <c r="AC437" s="207"/>
    </row>
    <row r="438" spans="1:29" ht="13.5" thickBot="1">
      <c r="A438" s="376" t="s">
        <v>242</v>
      </c>
      <c r="B438" s="377">
        <f t="shared" ref="B438:M438" si="130">B275*0.516</f>
        <v>6.522990223529411</v>
      </c>
      <c r="C438" s="377">
        <f t="shared" si="130"/>
        <v>6.5899366705882354</v>
      </c>
      <c r="D438" s="377">
        <f t="shared" si="130"/>
        <v>6.4147789529411767</v>
      </c>
      <c r="E438" s="377">
        <f t="shared" si="130"/>
        <v>6.4667705058823532</v>
      </c>
      <c r="F438" s="377">
        <f t="shared" si="130"/>
        <v>6.2544016000000004</v>
      </c>
      <c r="G438" s="377">
        <f t="shared" si="130"/>
        <v>6.2586990705882348</v>
      </c>
      <c r="H438" s="377">
        <f t="shared" si="130"/>
        <v>6.2095470352941167</v>
      </c>
      <c r="I438" s="377">
        <f t="shared" si="130"/>
        <v>6.2138313529411766</v>
      </c>
      <c r="J438" s="377">
        <f t="shared" si="130"/>
        <v>6.259592458823529</v>
      </c>
      <c r="K438" s="377">
        <f t="shared" si="130"/>
        <v>6.2746252588235292</v>
      </c>
      <c r="L438" s="377">
        <f t="shared" si="130"/>
        <v>6.2517098000000004</v>
      </c>
      <c r="M438" s="377">
        <f t="shared" si="130"/>
        <v>6.2578507058823529</v>
      </c>
      <c r="N438" s="351"/>
      <c r="O438" s="376" t="s">
        <v>242</v>
      </c>
      <c r="P438" s="377">
        <f>P275*0.516</f>
        <v>6.5073058470588236</v>
      </c>
      <c r="Q438" s="377">
        <f>Q275*0.516</f>
        <v>6.3163544823529403</v>
      </c>
      <c r="R438" s="377">
        <f>R275*0.516</f>
        <v>6.2270025058823526</v>
      </c>
      <c r="S438" s="377">
        <f>S275*0.516</f>
        <v>6.2623181529411767</v>
      </c>
      <c r="T438" s="351"/>
      <c r="U438" s="403" t="s">
        <v>242</v>
      </c>
      <c r="V438" s="377">
        <f>V275*0.516</f>
        <v>6.4027252941176469</v>
      </c>
      <c r="W438" s="377">
        <f>W275*0.516</f>
        <v>6.2450736352941174</v>
      </c>
      <c r="X438" s="351"/>
      <c r="Y438" s="403" t="s">
        <v>242</v>
      </c>
      <c r="Z438" s="377">
        <f>Z275*0.516</f>
        <v>6.3215079058823536</v>
      </c>
      <c r="AB438" s="207"/>
      <c r="AC438" s="207"/>
    </row>
    <row r="439" spans="1:29" ht="16.5" thickBot="1">
      <c r="A439" s="352">
        <v>2014</v>
      </c>
      <c r="B439" s="351"/>
      <c r="C439" s="351" t="s">
        <v>249</v>
      </c>
      <c r="D439" s="351"/>
      <c r="E439" s="351"/>
      <c r="F439" s="351"/>
      <c r="G439" s="351"/>
      <c r="H439" s="351"/>
      <c r="I439" s="351"/>
      <c r="J439" s="351"/>
      <c r="K439" s="351"/>
      <c r="L439" s="351"/>
      <c r="M439" s="350" t="s">
        <v>121</v>
      </c>
      <c r="N439" s="351"/>
      <c r="O439" s="352">
        <v>2014</v>
      </c>
      <c r="P439" s="353" t="s">
        <v>216</v>
      </c>
      <c r="Q439" s="353"/>
      <c r="R439" s="353"/>
      <c r="S439" s="353"/>
      <c r="T439" s="351"/>
      <c r="U439" s="352">
        <v>2014</v>
      </c>
      <c r="V439" s="353" t="s">
        <v>217</v>
      </c>
      <c r="W439" s="353"/>
      <c r="X439" s="351"/>
      <c r="Y439" s="352">
        <v>2014</v>
      </c>
      <c r="Z439" s="351"/>
    </row>
    <row r="440" spans="1:29" ht="13.5" thickBot="1">
      <c r="A440" s="357"/>
      <c r="B440" s="385" t="s">
        <v>219</v>
      </c>
      <c r="C440" s="385" t="s">
        <v>220</v>
      </c>
      <c r="D440" s="385" t="s">
        <v>221</v>
      </c>
      <c r="E440" s="385" t="s">
        <v>222</v>
      </c>
      <c r="F440" s="385" t="s">
        <v>223</v>
      </c>
      <c r="G440" s="385" t="s">
        <v>224</v>
      </c>
      <c r="H440" s="385" t="s">
        <v>225</v>
      </c>
      <c r="I440" s="385" t="s">
        <v>226</v>
      </c>
      <c r="J440" s="385" t="s">
        <v>227</v>
      </c>
      <c r="K440" s="385" t="s">
        <v>228</v>
      </c>
      <c r="L440" s="385" t="s">
        <v>229</v>
      </c>
      <c r="M440" s="386" t="s">
        <v>230</v>
      </c>
      <c r="N440" s="351"/>
      <c r="O440" s="389"/>
      <c r="P440" s="385" t="s">
        <v>231</v>
      </c>
      <c r="Q440" s="385" t="s">
        <v>232</v>
      </c>
      <c r="R440" s="385" t="s">
        <v>233</v>
      </c>
      <c r="S440" s="386" t="s">
        <v>234</v>
      </c>
      <c r="T440" s="351"/>
      <c r="U440" s="389"/>
      <c r="V440" s="385" t="s">
        <v>235</v>
      </c>
      <c r="W440" s="386" t="s">
        <v>236</v>
      </c>
      <c r="X440" s="351"/>
      <c r="Y440" s="357"/>
      <c r="Z440" s="386" t="s">
        <v>237</v>
      </c>
    </row>
    <row r="441" spans="1:29" ht="13.5" thickBot="1">
      <c r="A441" s="390" t="s">
        <v>238</v>
      </c>
      <c r="B441" s="404">
        <f t="shared" ref="B441:M441" si="131">B279*0.507</f>
        <v>5.965232764705882</v>
      </c>
      <c r="C441" s="395">
        <f t="shared" si="131"/>
        <v>5.9576824411764706</v>
      </c>
      <c r="D441" s="395">
        <f t="shared" si="131"/>
        <v>5.8484637058823532</v>
      </c>
      <c r="E441" s="395">
        <f t="shared" si="131"/>
        <v>5.9247075588235294</v>
      </c>
      <c r="F441" s="395">
        <f t="shared" si="131"/>
        <v>5.884289717647059</v>
      </c>
      <c r="G441" s="395">
        <f t="shared" si="131"/>
        <v>5.8366535882352935</v>
      </c>
      <c r="H441" s="395">
        <f t="shared" si="131"/>
        <v>5.7361830882352942</v>
      </c>
      <c r="I441" s="395">
        <f t="shared" si="131"/>
        <v>5.7371374411764711</v>
      </c>
      <c r="J441" s="395">
        <f t="shared" si="131"/>
        <v>5.7260778823529419</v>
      </c>
      <c r="K441" s="395">
        <f t="shared" si="131"/>
        <v>5.4541419705882355</v>
      </c>
      <c r="L441" s="395">
        <f t="shared" si="131"/>
        <v>5.5137343529411762</v>
      </c>
      <c r="M441" s="396">
        <f t="shared" si="131"/>
        <v>6.0586002941176469</v>
      </c>
      <c r="N441" s="351"/>
      <c r="O441" s="393" t="s">
        <v>238</v>
      </c>
      <c r="P441" s="366">
        <f>P279*0.507</f>
        <v>5.9249660294117641</v>
      </c>
      <c r="Q441" s="366">
        <f>Q279*0.507</f>
        <v>5.8840431764705876</v>
      </c>
      <c r="R441" s="366">
        <f>R279*0.507</f>
        <v>5.7331261764705888</v>
      </c>
      <c r="S441" s="367">
        <f>S279*0.507</f>
        <v>5.5676105588235298</v>
      </c>
      <c r="T441" s="351"/>
      <c r="U441" s="393" t="s">
        <v>238</v>
      </c>
      <c r="V441" s="366">
        <f>V279*0.507</f>
        <v>5.9035924999999994</v>
      </c>
      <c r="W441" s="367">
        <f>W279*0.507</f>
        <v>5.6479203529411768</v>
      </c>
      <c r="X441" s="351"/>
      <c r="Y441" s="393" t="s">
        <v>238</v>
      </c>
      <c r="Z441" s="366">
        <f>Z279*0.507</f>
        <v>5.7789897941176473</v>
      </c>
    </row>
    <row r="442" spans="1:29">
      <c r="A442" s="405" t="s">
        <v>243</v>
      </c>
      <c r="B442" s="406" t="s">
        <v>244</v>
      </c>
      <c r="C442" s="407" t="s">
        <v>244</v>
      </c>
      <c r="D442" s="407" t="s">
        <v>244</v>
      </c>
      <c r="E442" s="369">
        <f t="shared" ref="E442:M443" si="132">E280*0.539</f>
        <v>6.3946960000000006</v>
      </c>
      <c r="F442" s="369">
        <f t="shared" si="132"/>
        <v>6.3185849725490204</v>
      </c>
      <c r="G442" s="369">
        <f t="shared" si="132"/>
        <v>6.3731523813725488</v>
      </c>
      <c r="H442" s="369">
        <f t="shared" si="132"/>
        <v>6.4347283754901969</v>
      </c>
      <c r="I442" s="369">
        <f t="shared" si="132"/>
        <v>6.2597515372549024</v>
      </c>
      <c r="J442" s="369">
        <f t="shared" si="132"/>
        <v>6.4490694745098045</v>
      </c>
      <c r="K442" s="369">
        <f t="shared" si="132"/>
        <v>6.1859449990196085</v>
      </c>
      <c r="L442" s="369">
        <f t="shared" si="132"/>
        <v>6.4772993352941182</v>
      </c>
      <c r="M442" s="370">
        <f t="shared" si="132"/>
        <v>7.0357181313725485</v>
      </c>
      <c r="N442" s="351"/>
      <c r="O442" s="397" t="s">
        <v>243</v>
      </c>
      <c r="P442" s="372" t="s">
        <v>244</v>
      </c>
      <c r="Q442" s="372">
        <f t="shared" ref="Q442:S443" si="133">Q280*0.539</f>
        <v>6.3498686382352938</v>
      </c>
      <c r="R442" s="372">
        <f t="shared" si="133"/>
        <v>6.3984621303921569</v>
      </c>
      <c r="S442" s="373">
        <f t="shared" si="133"/>
        <v>6.4425602568627456</v>
      </c>
      <c r="T442" s="351"/>
      <c r="U442" s="397" t="s">
        <v>243</v>
      </c>
      <c r="V442" s="372">
        <f>V280*0.539</f>
        <v>6.3498686382352938</v>
      </c>
      <c r="W442" s="373">
        <f>W280*0.539</f>
        <v>6.4271385156862761</v>
      </c>
      <c r="X442" s="351"/>
      <c r="Y442" s="394" t="s">
        <v>243</v>
      </c>
      <c r="Z442" s="373">
        <f>Z280*0.539</f>
        <v>6.4120887901960781</v>
      </c>
    </row>
    <row r="443" spans="1:29">
      <c r="A443" s="408" t="s">
        <v>239</v>
      </c>
      <c r="B443" s="406">
        <f>B281*0.539</f>
        <v>6.8170310352941188</v>
      </c>
      <c r="C443" s="369">
        <f>C281*0.539</f>
        <v>6.7576723392156879</v>
      </c>
      <c r="D443" s="369">
        <f>D281*0.539</f>
        <v>6.5466681068627448</v>
      </c>
      <c r="E443" s="369">
        <f t="shared" si="132"/>
        <v>6.6009316676470586</v>
      </c>
      <c r="F443" s="369">
        <f t="shared" si="132"/>
        <v>6.5268455892156867</v>
      </c>
      <c r="G443" s="369">
        <f t="shared" si="132"/>
        <v>6.5248592156862752</v>
      </c>
      <c r="H443" s="369">
        <f t="shared" si="132"/>
        <v>6.4823167911764719</v>
      </c>
      <c r="I443" s="369">
        <f t="shared" si="132"/>
        <v>6.5650707294117652</v>
      </c>
      <c r="J443" s="369">
        <f t="shared" si="132"/>
        <v>6.6005596519607845</v>
      </c>
      <c r="K443" s="369">
        <f t="shared" si="132"/>
        <v>6.4460896500000011</v>
      </c>
      <c r="L443" s="369">
        <f t="shared" si="132"/>
        <v>6.5378950892156871</v>
      </c>
      <c r="M443" s="370">
        <f t="shared" si="132"/>
        <v>7.0501749568627456</v>
      </c>
      <c r="N443" s="351"/>
      <c r="O443" s="368" t="s">
        <v>239</v>
      </c>
      <c r="P443" s="369">
        <f>P281*0.539</f>
        <v>6.7099808794117655</v>
      </c>
      <c r="Q443" s="369">
        <f t="shared" si="133"/>
        <v>6.5537448598039232</v>
      </c>
      <c r="R443" s="369">
        <f t="shared" si="133"/>
        <v>6.5460995147058831</v>
      </c>
      <c r="S443" s="370">
        <f t="shared" si="133"/>
        <v>6.5804010519607843</v>
      </c>
      <c r="T443" s="351"/>
      <c r="U443" s="368" t="s">
        <v>239</v>
      </c>
      <c r="V443" s="369">
        <f>V281*0.539</f>
        <v>6.6299219411764705</v>
      </c>
      <c r="W443" s="370">
        <f>W281*0.539</f>
        <v>6.5632191058823519</v>
      </c>
      <c r="X443" s="351"/>
      <c r="Y443" s="368" t="s">
        <v>239</v>
      </c>
      <c r="Z443" s="372">
        <f>Z281*0.539</f>
        <v>6.600039675490196</v>
      </c>
    </row>
    <row r="444" spans="1:29">
      <c r="A444" s="408" t="s">
        <v>240</v>
      </c>
      <c r="B444" s="406">
        <f t="shared" ref="B444:M444" si="134">B282*0.535</f>
        <v>6.7835188627450984</v>
      </c>
      <c r="C444" s="369">
        <f t="shared" si="134"/>
        <v>6.6651574558823539</v>
      </c>
      <c r="D444" s="369">
        <f t="shared" si="134"/>
        <v>6.4492130980392153</v>
      </c>
      <c r="E444" s="369">
        <f t="shared" si="134"/>
        <v>6.500109955882353</v>
      </c>
      <c r="F444" s="369">
        <f t="shared" si="134"/>
        <v>6.4532019950980386</v>
      </c>
      <c r="G444" s="369">
        <f t="shared" si="134"/>
        <v>6.4587130196078437</v>
      </c>
      <c r="H444" s="369">
        <f t="shared" si="134"/>
        <v>6.3852218529411759</v>
      </c>
      <c r="I444" s="369">
        <f t="shared" si="134"/>
        <v>6.4914125343137252</v>
      </c>
      <c r="J444" s="369">
        <f t="shared" si="134"/>
        <v>6.5098616421568645</v>
      </c>
      <c r="K444" s="369">
        <f t="shared" si="134"/>
        <v>6.3534161029411775</v>
      </c>
      <c r="L444" s="369">
        <f t="shared" si="134"/>
        <v>6.4783050343137258</v>
      </c>
      <c r="M444" s="370">
        <f t="shared" si="134"/>
        <v>6.9385414068627442</v>
      </c>
      <c r="N444" s="351"/>
      <c r="O444" s="368" t="s">
        <v>240</v>
      </c>
      <c r="P444" s="369">
        <f>P282*0.535</f>
        <v>6.6367374166666666</v>
      </c>
      <c r="Q444" s="369">
        <f>Q282*0.535</f>
        <v>6.4701095686274508</v>
      </c>
      <c r="R444" s="369">
        <f>R282*0.535</f>
        <v>6.4550813137254908</v>
      </c>
      <c r="S444" s="370">
        <f>S282*0.535</f>
        <v>6.5304156078431372</v>
      </c>
      <c r="T444" s="351"/>
      <c r="U444" s="368" t="s">
        <v>240</v>
      </c>
      <c r="V444" s="369">
        <f>V282*0.535</f>
        <v>6.5405113725490205</v>
      </c>
      <c r="W444" s="370">
        <f>W282*0.535</f>
        <v>6.4903047696078433</v>
      </c>
      <c r="X444" s="351"/>
      <c r="Y444" s="368" t="s">
        <v>240</v>
      </c>
      <c r="Z444" s="369">
        <f>Z282*0.535</f>
        <v>6.5164788578431381</v>
      </c>
    </row>
    <row r="445" spans="1:29">
      <c r="A445" s="408" t="s">
        <v>241</v>
      </c>
      <c r="B445" s="406">
        <f t="shared" ref="B445:M445" si="135">B283*0.54</f>
        <v>0</v>
      </c>
      <c r="C445" s="369">
        <f t="shared" si="135"/>
        <v>5.7172801764705889</v>
      </c>
      <c r="D445" s="369">
        <f t="shared" si="135"/>
        <v>6.7403075294117647</v>
      </c>
      <c r="E445" s="369">
        <f t="shared" si="135"/>
        <v>5.7492582352941177</v>
      </c>
      <c r="F445" s="369">
        <f t="shared" si="135"/>
        <v>0</v>
      </c>
      <c r="G445" s="369">
        <f t="shared" si="135"/>
        <v>0</v>
      </c>
      <c r="H445" s="369">
        <f t="shared" si="135"/>
        <v>0</v>
      </c>
      <c r="I445" s="369">
        <f t="shared" si="135"/>
        <v>6.9177335294117652</v>
      </c>
      <c r="J445" s="369">
        <f t="shared" si="135"/>
        <v>7.129080000000001</v>
      </c>
      <c r="K445" s="369">
        <f t="shared" si="135"/>
        <v>0</v>
      </c>
      <c r="L445" s="369">
        <f t="shared" si="135"/>
        <v>0</v>
      </c>
      <c r="M445" s="370">
        <f t="shared" si="135"/>
        <v>0</v>
      </c>
      <c r="N445" s="351"/>
      <c r="O445" s="368" t="s">
        <v>241</v>
      </c>
      <c r="P445" s="369">
        <f>P283*0.54</f>
        <v>6.2175928235294133</v>
      </c>
      <c r="Q445" s="369">
        <f>Q283*0.54</f>
        <v>5.7492582352941177</v>
      </c>
      <c r="R445" s="369">
        <f>R283*0.54</f>
        <v>6.9603580588235303</v>
      </c>
      <c r="S445" s="370">
        <f>S283*0.54</f>
        <v>0</v>
      </c>
      <c r="T445" s="351"/>
      <c r="U445" s="368" t="s">
        <v>241</v>
      </c>
      <c r="V445" s="369">
        <f>V283*0.54</f>
        <v>6.1158970588235304</v>
      </c>
      <c r="W445" s="370">
        <f>W283*0.54</f>
        <v>6.9603580588235303</v>
      </c>
      <c r="X445" s="351"/>
      <c r="Y445" s="368" t="s">
        <v>241</v>
      </c>
      <c r="Z445" s="369">
        <f>Z283*0.54</f>
        <v>6.4577027647058829</v>
      </c>
    </row>
    <row r="446" spans="1:29">
      <c r="A446" s="408" t="s">
        <v>97</v>
      </c>
      <c r="B446" s="406">
        <f t="shared" ref="B446:M446" si="136">B284*0.465</f>
        <v>4.5414904264705882</v>
      </c>
      <c r="C446" s="369">
        <f t="shared" si="136"/>
        <v>4.6277433676470592</v>
      </c>
      <c r="D446" s="369">
        <f t="shared" si="136"/>
        <v>4.5926103382352945</v>
      </c>
      <c r="E446" s="369">
        <f t="shared" si="136"/>
        <v>4.7492168676470596</v>
      </c>
      <c r="F446" s="369">
        <f t="shared" si="136"/>
        <v>4.7476103382352939</v>
      </c>
      <c r="G446" s="369">
        <f t="shared" si="136"/>
        <v>4.7204283529411768</v>
      </c>
      <c r="H446" s="369">
        <f t="shared" si="136"/>
        <v>4.6023849117647062</v>
      </c>
      <c r="I446" s="369">
        <f t="shared" si="136"/>
        <v>4.5338138235294112</v>
      </c>
      <c r="J446" s="369">
        <f t="shared" si="136"/>
        <v>4.5146198088235296</v>
      </c>
      <c r="K446" s="369">
        <f t="shared" si="136"/>
        <v>4.2117151617647064</v>
      </c>
      <c r="L446" s="369">
        <f t="shared" si="136"/>
        <v>4.1475292058823534</v>
      </c>
      <c r="M446" s="370">
        <f t="shared" si="136"/>
        <v>4.2930131176470594</v>
      </c>
      <c r="N446" s="351"/>
      <c r="O446" s="368" t="s">
        <v>97</v>
      </c>
      <c r="P446" s="369">
        <f>P284*0.465</f>
        <v>4.587558705882353</v>
      </c>
      <c r="Q446" s="369">
        <f>Q284*0.465</f>
        <v>4.7390880735294125</v>
      </c>
      <c r="R446" s="369">
        <f>R284*0.465</f>
        <v>4.5514970441176477</v>
      </c>
      <c r="S446" s="370">
        <f>S284*0.465</f>
        <v>4.2239601617647056</v>
      </c>
      <c r="T446" s="351"/>
      <c r="U446" s="368" t="s">
        <v>97</v>
      </c>
      <c r="V446" s="369">
        <f>V284*0.465</f>
        <v>4.66626405882353</v>
      </c>
      <c r="W446" s="370">
        <f>W284*0.465</f>
        <v>4.374821661764706</v>
      </c>
      <c r="X446" s="351"/>
      <c r="Y446" s="368" t="s">
        <v>97</v>
      </c>
      <c r="Z446" s="369">
        <f>Z284*0.465</f>
        <v>4.5076543823529409</v>
      </c>
    </row>
    <row r="447" spans="1:29" ht="13.5" thickBot="1">
      <c r="A447" s="409" t="s">
        <v>242</v>
      </c>
      <c r="B447" s="410">
        <f t="shared" ref="B447:M447" si="137">B285*0.516</f>
        <v>6.3277393647058817</v>
      </c>
      <c r="C447" s="377">
        <f t="shared" si="137"/>
        <v>6.3782259176470584</v>
      </c>
      <c r="D447" s="377">
        <f t="shared" si="137"/>
        <v>6.3116088000000001</v>
      </c>
      <c r="E447" s="377">
        <f t="shared" si="137"/>
        <v>6.3316316235294119</v>
      </c>
      <c r="F447" s="377">
        <f t="shared" si="137"/>
        <v>6.2818866941176479</v>
      </c>
      <c r="G447" s="377">
        <f t="shared" si="137"/>
        <v>6.2495704235294118</v>
      </c>
      <c r="H447" s="377">
        <f t="shared" si="137"/>
        <v>6.144729341176471</v>
      </c>
      <c r="I447" s="377">
        <f t="shared" si="137"/>
        <v>6.1475111882352955</v>
      </c>
      <c r="J447" s="377">
        <f t="shared" si="137"/>
        <v>6.1473275529411762</v>
      </c>
      <c r="K447" s="377">
        <f t="shared" si="137"/>
        <v>6.0394916470588242</v>
      </c>
      <c r="L447" s="377">
        <f t="shared" si="137"/>
        <v>6.0709474117647062</v>
      </c>
      <c r="M447" s="378">
        <f t="shared" si="137"/>
        <v>6.3327870588235298</v>
      </c>
      <c r="N447" s="351"/>
      <c r="O447" s="376" t="s">
        <v>242</v>
      </c>
      <c r="P447" s="377">
        <f>P285*0.516</f>
        <v>6.3395087176470595</v>
      </c>
      <c r="Q447" s="377">
        <f>Q285*0.516</f>
        <v>6.2901927764705885</v>
      </c>
      <c r="R447" s="377">
        <f>R285*0.516</f>
        <v>6.1463486705882353</v>
      </c>
      <c r="S447" s="378">
        <f>S285*0.516</f>
        <v>6.0903925176470581</v>
      </c>
      <c r="T447" s="351"/>
      <c r="U447" s="376" t="s">
        <v>242</v>
      </c>
      <c r="V447" s="377">
        <f>V285*0.516</f>
        <v>6.3134820823529409</v>
      </c>
      <c r="W447" s="378">
        <f>W285*0.516</f>
        <v>6.1172154117647057</v>
      </c>
      <c r="X447" s="351"/>
      <c r="Y447" s="376" t="s">
        <v>242</v>
      </c>
      <c r="Z447" s="377">
        <f>Z285*0.516</f>
        <v>6.2183645647058823</v>
      </c>
    </row>
    <row r="449" spans="1:26" ht="16.5" thickBot="1">
      <c r="A449" s="352">
        <v>2015</v>
      </c>
      <c r="B449" s="351"/>
      <c r="C449" s="351" t="s">
        <v>249</v>
      </c>
      <c r="D449" s="351"/>
      <c r="E449" s="351"/>
      <c r="F449" s="351"/>
      <c r="G449" s="351"/>
      <c r="H449" s="351"/>
      <c r="I449" s="351"/>
      <c r="J449" s="351"/>
      <c r="K449" s="351"/>
      <c r="L449" s="351"/>
      <c r="M449" s="350" t="s">
        <v>121</v>
      </c>
      <c r="N449" s="351"/>
      <c r="O449" s="352">
        <v>2015</v>
      </c>
      <c r="P449" s="353" t="s">
        <v>216</v>
      </c>
      <c r="Q449" s="353"/>
      <c r="R449" s="353"/>
      <c r="S449" s="353"/>
      <c r="T449" s="351"/>
      <c r="U449" s="352">
        <v>2015</v>
      </c>
      <c r="V449" s="353" t="s">
        <v>217</v>
      </c>
      <c r="W449" s="353"/>
      <c r="X449" s="351"/>
      <c r="Y449" s="352">
        <v>2015</v>
      </c>
      <c r="Z449" s="351"/>
    </row>
    <row r="450" spans="1:26" ht="13.5" thickBot="1">
      <c r="A450" s="357"/>
      <c r="B450" s="385" t="s">
        <v>219</v>
      </c>
      <c r="C450" s="385" t="s">
        <v>220</v>
      </c>
      <c r="D450" s="385" t="s">
        <v>221</v>
      </c>
      <c r="E450" s="385" t="s">
        <v>222</v>
      </c>
      <c r="F450" s="385" t="s">
        <v>223</v>
      </c>
      <c r="G450" s="385" t="s">
        <v>224</v>
      </c>
      <c r="H450" s="385" t="s">
        <v>225</v>
      </c>
      <c r="I450" s="385" t="s">
        <v>226</v>
      </c>
      <c r="J450" s="385" t="s">
        <v>227</v>
      </c>
      <c r="K450" s="385" t="s">
        <v>228</v>
      </c>
      <c r="L450" s="385" t="s">
        <v>229</v>
      </c>
      <c r="M450" s="386" t="s">
        <v>230</v>
      </c>
      <c r="N450" s="351"/>
      <c r="O450" s="389"/>
      <c r="P450" s="385" t="s">
        <v>231</v>
      </c>
      <c r="Q450" s="385" t="s">
        <v>232</v>
      </c>
      <c r="R450" s="385" t="s">
        <v>233</v>
      </c>
      <c r="S450" s="386" t="s">
        <v>234</v>
      </c>
      <c r="T450" s="351"/>
      <c r="U450" s="389"/>
      <c r="V450" s="385" t="s">
        <v>235</v>
      </c>
      <c r="W450" s="386" t="s">
        <v>236</v>
      </c>
      <c r="X450" s="351"/>
      <c r="Y450" s="357"/>
      <c r="Z450" s="386" t="s">
        <v>237</v>
      </c>
    </row>
    <row r="451" spans="1:26" ht="13.5" thickBot="1">
      <c r="A451" s="390" t="s">
        <v>238</v>
      </c>
      <c r="B451" s="412">
        <f t="shared" ref="B451:M451" si="138">B289*0.507</f>
        <v>5.848791764705882</v>
      </c>
      <c r="C451" s="412">
        <f t="shared" si="138"/>
        <v>6.1309273235294119</v>
      </c>
      <c r="D451" s="413">
        <f t="shared" si="138"/>
        <v>6.1089523529411762</v>
      </c>
      <c r="E451" s="412">
        <f t="shared" si="138"/>
        <v>6.0019753529411766</v>
      </c>
      <c r="F451" s="412">
        <f t="shared" si="138"/>
        <v>6.0736015294117651</v>
      </c>
      <c r="G451" s="412">
        <f t="shared" si="138"/>
        <v>6.209944764705881</v>
      </c>
      <c r="H451" s="412">
        <f t="shared" si="138"/>
        <v>5.7993542941176468</v>
      </c>
      <c r="I451" s="412">
        <f t="shared" si="138"/>
        <v>5.8016904705882357</v>
      </c>
      <c r="J451" s="412">
        <f t="shared" si="138"/>
        <v>5.7801230882352943</v>
      </c>
      <c r="K451" s="412">
        <f t="shared" si="138"/>
        <v>5.8904552352941186</v>
      </c>
      <c r="L451" s="412">
        <f t="shared" si="138"/>
        <v>5.9891412941176476</v>
      </c>
      <c r="M451" s="414">
        <f t="shared" si="138"/>
        <v>6.0182391176470595</v>
      </c>
      <c r="N451" s="351"/>
      <c r="O451" s="393" t="s">
        <v>238</v>
      </c>
      <c r="P451" s="366">
        <f>P289*0.507</f>
        <v>6.0358648235294119</v>
      </c>
      <c r="Q451" s="366">
        <f>Q289*0.507</f>
        <v>6.3412896221999988</v>
      </c>
      <c r="R451" s="366">
        <f>R289*0.507</f>
        <v>6.0269822730000007</v>
      </c>
      <c r="S451" s="366">
        <f>S289*0.507</f>
        <v>6.2072727912000003</v>
      </c>
      <c r="T451" s="351"/>
      <c r="U451" s="393" t="s">
        <v>238</v>
      </c>
      <c r="V451" s="366">
        <f>V289*0.507</f>
        <v>6.3136226322000004</v>
      </c>
      <c r="W451" s="366">
        <f>W289*0.507</f>
        <v>6.1129205981999997</v>
      </c>
      <c r="X451" s="351"/>
      <c r="Y451" s="393" t="s">
        <v>238</v>
      </c>
      <c r="Z451" s="366">
        <f>Z289*0.507</f>
        <v>6.207381390600001</v>
      </c>
    </row>
    <row r="452" spans="1:26">
      <c r="A452" s="405" t="s">
        <v>243</v>
      </c>
      <c r="B452" s="415">
        <f t="shared" ref="B452:M453" si="139">B290*0.539</f>
        <v>6.6767689676470594</v>
      </c>
      <c r="C452" s="416">
        <f t="shared" si="139"/>
        <v>7.0741926911764708</v>
      </c>
      <c r="D452" s="417">
        <f t="shared" si="139"/>
        <v>6.787930848039216</v>
      </c>
      <c r="E452" s="416">
        <f t="shared" si="139"/>
        <v>6.5606815784313728</v>
      </c>
      <c r="F452" s="416">
        <f t="shared" si="139"/>
        <v>6.6757739313725493</v>
      </c>
      <c r="G452" s="416">
        <f t="shared" si="139"/>
        <v>6.7629651078431383</v>
      </c>
      <c r="H452" s="416">
        <f t="shared" si="139"/>
        <v>6.5382285294117644</v>
      </c>
      <c r="I452" s="416">
        <f t="shared" si="139"/>
        <v>6.5415840686274516</v>
      </c>
      <c r="J452" s="416">
        <f t="shared" si="139"/>
        <v>6.5722436568627458</v>
      </c>
      <c r="K452" s="416">
        <f t="shared" si="139"/>
        <v>6.6930377843137254</v>
      </c>
      <c r="L452" s="416">
        <f t="shared" si="139"/>
        <v>6.7232376372549023</v>
      </c>
      <c r="M452" s="416">
        <f t="shared" si="139"/>
        <v>6.7261598627450985</v>
      </c>
      <c r="N452" s="351"/>
      <c r="O452" s="397" t="s">
        <v>243</v>
      </c>
      <c r="P452" s="372">
        <f t="shared" ref="P452:S453" si="140">P290*0.539</f>
        <v>6.8303226696078427</v>
      </c>
      <c r="Q452" s="372">
        <f t="shared" si="140"/>
        <v>6.9287288994000003</v>
      </c>
      <c r="R452" s="372">
        <f t="shared" si="140"/>
        <v>6.8196470496000003</v>
      </c>
      <c r="S452" s="372">
        <f t="shared" si="140"/>
        <v>6.9849054198000005</v>
      </c>
      <c r="T452" s="351"/>
      <c r="U452" s="397" t="s">
        <v>243</v>
      </c>
      <c r="V452" s="372">
        <f>V290*0.539</f>
        <v>7.0209984768000009</v>
      </c>
      <c r="W452" s="372">
        <f>W290*0.539</f>
        <v>6.9009485160000015</v>
      </c>
      <c r="X452" s="351"/>
      <c r="Y452" s="394" t="s">
        <v>243</v>
      </c>
      <c r="Z452" s="372">
        <f>Z290*0.539</f>
        <v>6.9500218788000003</v>
      </c>
    </row>
    <row r="453" spans="1:26">
      <c r="A453" s="408" t="s">
        <v>239</v>
      </c>
      <c r="B453" s="406">
        <f t="shared" si="139"/>
        <v>6.8802187450980394</v>
      </c>
      <c r="C453" s="407">
        <f t="shared" si="139"/>
        <v>7.0391735441176477</v>
      </c>
      <c r="D453" s="418">
        <f t="shared" si="139"/>
        <v>6.9162556509803927</v>
      </c>
      <c r="E453" s="407">
        <f t="shared" si="139"/>
        <v>6.7547744215686283</v>
      </c>
      <c r="F453" s="407">
        <f t="shared" si="139"/>
        <v>6.8433078137254899</v>
      </c>
      <c r="G453" s="407">
        <f t="shared" si="139"/>
        <v>6.9557263039215691</v>
      </c>
      <c r="H453" s="407">
        <f t="shared" si="139"/>
        <v>6.6709229313725489</v>
      </c>
      <c r="I453" s="407">
        <f t="shared" si="139"/>
        <v>6.7822475686274517</v>
      </c>
      <c r="J453" s="407">
        <f t="shared" si="139"/>
        <v>6.8062277843137267</v>
      </c>
      <c r="K453" s="407">
        <f t="shared" si="139"/>
        <v>6.9640332450980402</v>
      </c>
      <c r="L453" s="407">
        <f t="shared" si="139"/>
        <v>7.1130667450980392</v>
      </c>
      <c r="M453" s="407">
        <f t="shared" si="139"/>
        <v>7.1393667745098037</v>
      </c>
      <c r="N453" s="351"/>
      <c r="O453" s="368" t="s">
        <v>239</v>
      </c>
      <c r="P453" s="369">
        <f t="shared" si="140"/>
        <v>6.9457289107843136</v>
      </c>
      <c r="Q453" s="369">
        <f t="shared" si="140"/>
        <v>7.1303552165999999</v>
      </c>
      <c r="R453" s="369">
        <f t="shared" si="140"/>
        <v>7.0237858613999995</v>
      </c>
      <c r="S453" s="369">
        <f t="shared" si="140"/>
        <v>7.3601962433999999</v>
      </c>
      <c r="T453" s="351"/>
      <c r="U453" s="368" t="s">
        <v>239</v>
      </c>
      <c r="V453" s="369">
        <f>V291*0.539</f>
        <v>7.1798079275999998</v>
      </c>
      <c r="W453" s="369">
        <f>W291*0.539</f>
        <v>7.1871639840000006</v>
      </c>
      <c r="X453" s="351"/>
      <c r="Y453" s="368" t="s">
        <v>239</v>
      </c>
      <c r="Z453" s="369">
        <f>Z291*0.539</f>
        <v>7.1835299382000004</v>
      </c>
    </row>
    <row r="454" spans="1:26">
      <c r="A454" s="408" t="s">
        <v>240</v>
      </c>
      <c r="B454" s="406">
        <f t="shared" ref="B454:M454" si="141">B292*0.535</f>
        <v>6.7828752892156867</v>
      </c>
      <c r="C454" s="407">
        <f t="shared" si="141"/>
        <v>6.9735130980392164</v>
      </c>
      <c r="D454" s="418">
        <f t="shared" si="141"/>
        <v>6.8236333725490201</v>
      </c>
      <c r="E454" s="407">
        <f t="shared" si="141"/>
        <v>6.6640491666666675</v>
      </c>
      <c r="F454" s="407">
        <f t="shared" si="141"/>
        <v>6.7435648529411765</v>
      </c>
      <c r="G454" s="407">
        <f t="shared" si="141"/>
        <v>6.8799531372549021</v>
      </c>
      <c r="H454" s="407">
        <f t="shared" si="141"/>
        <v>6.560222450980393</v>
      </c>
      <c r="I454" s="407">
        <f t="shared" si="141"/>
        <v>6.7047353921568629</v>
      </c>
      <c r="J454" s="407">
        <f t="shared" si="141"/>
        <v>6.7429564215686275</v>
      </c>
      <c r="K454" s="407">
        <f t="shared" si="141"/>
        <v>6.8730873039215696</v>
      </c>
      <c r="L454" s="407">
        <f t="shared" si="141"/>
        <v>6.9917733823529415</v>
      </c>
      <c r="M454" s="407">
        <f t="shared" si="141"/>
        <v>7.0088042156862747</v>
      </c>
      <c r="N454" s="351"/>
      <c r="O454" s="368" t="s">
        <v>240</v>
      </c>
      <c r="P454" s="369">
        <f>P292*0.535</f>
        <v>6.8623212156862747</v>
      </c>
      <c r="Q454" s="369">
        <f>Q292*0.535</f>
        <v>7.0442011920000001</v>
      </c>
      <c r="R454" s="369">
        <f>R292*0.535</f>
        <v>6.9369984270000007</v>
      </c>
      <c r="S454" s="369">
        <f>S292*0.535</f>
        <v>7.2371989110000001</v>
      </c>
      <c r="T454" s="351"/>
      <c r="U454" s="368" t="s">
        <v>240</v>
      </c>
      <c r="V454" s="369">
        <f>V292*0.535</f>
        <v>7.0863728879999996</v>
      </c>
      <c r="W454" s="369">
        <f>W292*0.535</f>
        <v>7.0655435190000011</v>
      </c>
      <c r="X454" s="351"/>
      <c r="Y454" s="368" t="s">
        <v>240</v>
      </c>
      <c r="Z454" s="369">
        <f>Z292*0.535</f>
        <v>7.0773906660000003</v>
      </c>
    </row>
    <row r="455" spans="1:26">
      <c r="A455" s="408" t="s">
        <v>241</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241</v>
      </c>
      <c r="P455" s="369" t="e">
        <f>#REF!*0.54</f>
        <v>#REF!</v>
      </c>
      <c r="Q455" s="369" t="e">
        <f>#REF!*0.54</f>
        <v>#REF!</v>
      </c>
      <c r="R455" s="369" t="e">
        <f>#REF!*0.54</f>
        <v>#REF!</v>
      </c>
      <c r="S455" s="369" t="e">
        <f>#REF!*0.54</f>
        <v>#REF!</v>
      </c>
      <c r="T455" s="351"/>
      <c r="U455" s="368" t="s">
        <v>241</v>
      </c>
      <c r="V455" s="369" t="e">
        <f>#REF!*0.54</f>
        <v>#REF!</v>
      </c>
      <c r="W455" s="369" t="e">
        <f>#REF!*0.54</f>
        <v>#REF!</v>
      </c>
      <c r="X455" s="351"/>
      <c r="Y455" s="368" t="s">
        <v>241</v>
      </c>
      <c r="Z455" s="369" t="e">
        <f>#REF!*0.54</f>
        <v>#REF!</v>
      </c>
    </row>
    <row r="456" spans="1:26">
      <c r="A456" s="408" t="s">
        <v>97</v>
      </c>
      <c r="B456" s="406">
        <f t="shared" ref="B456:M456" si="142">B293*0.465</f>
        <v>4.413131735294118</v>
      </c>
      <c r="C456" s="407">
        <f t="shared" si="142"/>
        <v>4.7413027500000009</v>
      </c>
      <c r="D456" s="418">
        <f t="shared" si="142"/>
        <v>4.8700042647058819</v>
      </c>
      <c r="E456" s="407">
        <f t="shared" si="142"/>
        <v>4.8365379411764708</v>
      </c>
      <c r="F456" s="407">
        <f t="shared" si="142"/>
        <v>4.8296951470588239</v>
      </c>
      <c r="G456" s="407">
        <f t="shared" si="142"/>
        <v>4.9144300000000003</v>
      </c>
      <c r="H456" s="407">
        <f t="shared" si="142"/>
        <v>4.6048722058823532</v>
      </c>
      <c r="I456" s="407">
        <f t="shared" si="142"/>
        <v>4.4468387647058822</v>
      </c>
      <c r="J456" s="407">
        <f t="shared" si="142"/>
        <v>4.4034232647058822</v>
      </c>
      <c r="K456" s="407">
        <f t="shared" si="142"/>
        <v>4.51538569117647</v>
      </c>
      <c r="L456" s="407">
        <f t="shared" si="142"/>
        <v>4.5566024705882358</v>
      </c>
      <c r="M456" s="407">
        <f t="shared" si="142"/>
        <v>4.4986976617647061</v>
      </c>
      <c r="N456" s="351"/>
      <c r="O456" s="368" t="s">
        <v>97</v>
      </c>
      <c r="P456" s="369">
        <f>P293*0.465</f>
        <v>4.6751847647058833</v>
      </c>
      <c r="Q456" s="369">
        <f>Q293*0.465</f>
        <v>5.0544538380000006</v>
      </c>
      <c r="R456" s="369">
        <f>R293*0.465</f>
        <v>4.6692923571000007</v>
      </c>
      <c r="S456" s="369">
        <f>S293*0.465</f>
        <v>4.7064158181000009</v>
      </c>
      <c r="T456" s="351"/>
      <c r="U456" s="368" t="s">
        <v>97</v>
      </c>
      <c r="V456" s="369">
        <f>V293*0.465</f>
        <v>4.9496003369999997</v>
      </c>
      <c r="W456" s="369">
        <f>W293*0.465</f>
        <v>4.6871649297000006</v>
      </c>
      <c r="X456" s="351"/>
      <c r="Y456" s="368" t="s">
        <v>97</v>
      </c>
      <c r="Z456" s="369">
        <f>Z293*0.465</f>
        <v>4.799991888000001</v>
      </c>
    </row>
    <row r="457" spans="1:26" ht="13.5" thickBot="1">
      <c r="A457" s="409" t="s">
        <v>242</v>
      </c>
      <c r="B457" s="410">
        <f t="shared" ref="B457:M457" si="143">B294*0.516</f>
        <v>6.2967313058823535</v>
      </c>
      <c r="C457" s="419">
        <f t="shared" si="143"/>
        <v>6.4350648352941189</v>
      </c>
      <c r="D457" s="420">
        <f t="shared" si="143"/>
        <v>6.3706680352941181</v>
      </c>
      <c r="E457" s="419">
        <f t="shared" si="143"/>
        <v>6.2968795294117639</v>
      </c>
      <c r="F457" s="419">
        <f t="shared" si="143"/>
        <v>6.2700323529411763</v>
      </c>
      <c r="G457" s="419">
        <f t="shared" si="143"/>
        <v>6.3949094117647061</v>
      </c>
      <c r="H457" s="419">
        <f t="shared" si="143"/>
        <v>6.1337729411764705</v>
      </c>
      <c r="I457" s="419">
        <f t="shared" si="143"/>
        <v>6.1266045882352937</v>
      </c>
      <c r="J457" s="419">
        <f t="shared" si="143"/>
        <v>6.1032024705882355</v>
      </c>
      <c r="K457" s="419">
        <f t="shared" si="143"/>
        <v>6.2105152941176467</v>
      </c>
      <c r="L457" s="419">
        <f t="shared" si="143"/>
        <v>6.2702650588235294</v>
      </c>
      <c r="M457" s="419">
        <f t="shared" si="143"/>
        <v>6.2783440000000006</v>
      </c>
      <c r="N457" s="351"/>
      <c r="O457" s="376" t="s">
        <v>242</v>
      </c>
      <c r="P457" s="377">
        <f>P294*0.516</f>
        <v>6.3681254705882351</v>
      </c>
      <c r="Q457" s="377">
        <f>Q294*0.516</f>
        <v>6.5769947208000001</v>
      </c>
      <c r="R457" s="377">
        <f>R294*0.516</f>
        <v>6.3680088384000006</v>
      </c>
      <c r="S457" s="377">
        <f>S294*0.516</f>
        <v>6.5058520464000003</v>
      </c>
      <c r="T457" s="351"/>
      <c r="U457" s="376" t="s">
        <v>242</v>
      </c>
      <c r="V457" s="377">
        <f>V294*0.516</f>
        <v>6.6001106952000006</v>
      </c>
      <c r="W457" s="377">
        <f>W294*0.516</f>
        <v>6.4321251408000002</v>
      </c>
      <c r="X457" s="351"/>
      <c r="Y457" s="376" t="s">
        <v>242</v>
      </c>
      <c r="Z457" s="377">
        <f>Z294*0.516</f>
        <v>6.5064309984000008</v>
      </c>
    </row>
    <row r="459" spans="1:26" ht="16.5" thickBot="1">
      <c r="A459" s="352">
        <v>2016</v>
      </c>
      <c r="B459" s="351"/>
      <c r="C459" s="351" t="s">
        <v>249</v>
      </c>
      <c r="D459" s="351"/>
      <c r="E459" s="351"/>
      <c r="F459" s="351"/>
      <c r="G459" s="351"/>
      <c r="H459" s="351"/>
      <c r="I459" s="351"/>
      <c r="J459" s="351"/>
      <c r="K459" s="351"/>
      <c r="L459" s="351"/>
      <c r="M459" s="350" t="s">
        <v>121</v>
      </c>
      <c r="N459" s="351"/>
      <c r="O459" s="352">
        <v>2016</v>
      </c>
      <c r="P459" s="353" t="s">
        <v>216</v>
      </c>
      <c r="Q459" s="353"/>
      <c r="R459" s="353"/>
      <c r="S459" s="353"/>
      <c r="T459" s="351"/>
      <c r="U459" s="352">
        <v>2016</v>
      </c>
      <c r="V459" s="353" t="s">
        <v>217</v>
      </c>
      <c r="W459" s="353"/>
      <c r="X459" s="351"/>
      <c r="Y459" s="352">
        <v>2016</v>
      </c>
      <c r="Z459" s="351"/>
    </row>
    <row r="460" spans="1:26" ht="13.5" thickBot="1">
      <c r="A460" s="357"/>
      <c r="B460" s="385" t="s">
        <v>219</v>
      </c>
      <c r="C460" s="385" t="s">
        <v>220</v>
      </c>
      <c r="D460" s="385" t="s">
        <v>221</v>
      </c>
      <c r="E460" s="385" t="s">
        <v>222</v>
      </c>
      <c r="F460" s="385" t="s">
        <v>223</v>
      </c>
      <c r="G460" s="385" t="s">
        <v>224</v>
      </c>
      <c r="H460" s="385" t="s">
        <v>225</v>
      </c>
      <c r="I460" s="385" t="s">
        <v>226</v>
      </c>
      <c r="J460" s="385" t="s">
        <v>227</v>
      </c>
      <c r="K460" s="385" t="s">
        <v>228</v>
      </c>
      <c r="L460" s="385" t="s">
        <v>229</v>
      </c>
      <c r="M460" s="386" t="s">
        <v>230</v>
      </c>
      <c r="N460" s="351"/>
      <c r="O460" s="389"/>
      <c r="P460" s="385" t="s">
        <v>231</v>
      </c>
      <c r="Q460" s="385" t="s">
        <v>232</v>
      </c>
      <c r="R460" s="385" t="s">
        <v>233</v>
      </c>
      <c r="S460" s="386" t="s">
        <v>234</v>
      </c>
      <c r="T460" s="351"/>
      <c r="U460" s="389"/>
      <c r="V460" s="385" t="s">
        <v>235</v>
      </c>
      <c r="W460" s="386" t="s">
        <v>236</v>
      </c>
      <c r="X460" s="351"/>
      <c r="Y460" s="357"/>
      <c r="Z460" s="386" t="s">
        <v>237</v>
      </c>
    </row>
    <row r="461" spans="1:26" ht="13.5" thickBot="1">
      <c r="A461" s="390" t="s">
        <v>238</v>
      </c>
      <c r="B461" s="412">
        <f t="shared" ref="B461:M461" si="144">B298*0.507</f>
        <v>6.0956361470588236</v>
      </c>
      <c r="C461" s="412">
        <f t="shared" si="144"/>
        <v>6.0006531764705882</v>
      </c>
      <c r="D461" s="413">
        <f t="shared" si="144"/>
        <v>6.0301088823529403</v>
      </c>
      <c r="E461" s="412">
        <f t="shared" si="144"/>
        <v>5.943899</v>
      </c>
      <c r="F461" s="412">
        <f t="shared" si="144"/>
        <v>6.0871563235294115</v>
      </c>
      <c r="G461" s="412">
        <f t="shared" si="144"/>
        <v>6.1690268823529406</v>
      </c>
      <c r="H461" s="412">
        <f t="shared" si="144"/>
        <v>5.9334458529411771</v>
      </c>
      <c r="I461" s="412">
        <f t="shared" si="144"/>
        <v>6.017907579411764</v>
      </c>
      <c r="J461" s="412">
        <f t="shared" si="144"/>
        <v>6.0621438264705887</v>
      </c>
      <c r="K461" s="412">
        <f t="shared" si="144"/>
        <v>5.9548636205882355</v>
      </c>
      <c r="L461" s="412">
        <f t="shared" si="144"/>
        <v>6.1433811323529417</v>
      </c>
      <c r="M461" s="414">
        <f t="shared" si="144"/>
        <v>6.350614330014527</v>
      </c>
      <c r="N461" s="351"/>
      <c r="O461" s="393" t="s">
        <v>238</v>
      </c>
      <c r="P461" s="366">
        <f>P298*0.507</f>
        <v>6.0406465294117648</v>
      </c>
      <c r="Q461" s="366">
        <f>Q298*0.507</f>
        <v>6.077026264705883</v>
      </c>
      <c r="R461" s="366">
        <f>R298*0.507</f>
        <v>6.0054944149312304</v>
      </c>
      <c r="S461" s="366">
        <f>S298*0.507</f>
        <v>6.1470467016817514</v>
      </c>
      <c r="T461" s="351"/>
      <c r="U461" s="393" t="s">
        <v>238</v>
      </c>
      <c r="V461" s="366">
        <f>V298*0.507</f>
        <v>6.0594999705882344</v>
      </c>
      <c r="W461" s="366">
        <f>W298*0.507</f>
        <v>6.0769175109495368</v>
      </c>
      <c r="X461" s="351"/>
      <c r="Y461" s="393" t="s">
        <v>238</v>
      </c>
      <c r="Z461" s="366">
        <f>Z298*0.507</f>
        <v>6.0680676110876881</v>
      </c>
    </row>
    <row r="462" spans="1:26">
      <c r="A462" s="405" t="s">
        <v>243</v>
      </c>
      <c r="B462" s="415">
        <f t="shared" ref="B462:M463" si="145">B299*0.539</f>
        <v>6.8206243686274517</v>
      </c>
      <c r="C462" s="416">
        <f t="shared" si="145"/>
        <v>6.5757630098039215</v>
      </c>
      <c r="D462" s="417">
        <f t="shared" si="145"/>
        <v>6.6891273921568626</v>
      </c>
      <c r="E462" s="416">
        <f t="shared" si="145"/>
        <v>6.5355440980392165</v>
      </c>
      <c r="F462" s="416">
        <f t="shared" si="145"/>
        <v>6.8415745588235302</v>
      </c>
      <c r="G462" s="416">
        <f t="shared" si="145"/>
        <v>6.8440317647058837</v>
      </c>
      <c r="H462" s="416">
        <f t="shared" si="145"/>
        <v>7.0067040784313726</v>
      </c>
      <c r="I462" s="416">
        <f t="shared" si="145"/>
        <v>7.1009910313725495</v>
      </c>
      <c r="J462" s="416">
        <f t="shared" si="145"/>
        <v>7.2362562519607856</v>
      </c>
      <c r="K462" s="416">
        <f t="shared" si="145"/>
        <v>6.7560627372549025</v>
      </c>
      <c r="L462" s="416">
        <f t="shared" si="145"/>
        <v>7.2984621362745097</v>
      </c>
      <c r="M462" s="416">
        <f t="shared" si="145"/>
        <v>7.0729673571436962</v>
      </c>
      <c r="N462" s="351"/>
      <c r="O462" s="397" t="s">
        <v>243</v>
      </c>
      <c r="P462" s="372">
        <f t="shared" ref="P462:S463" si="146">P299*0.539</f>
        <v>6.703299921568628</v>
      </c>
      <c r="Q462" s="372">
        <f t="shared" si="146"/>
        <v>6.7880550294117654</v>
      </c>
      <c r="R462" s="372">
        <f t="shared" si="146"/>
        <v>7.0961022436199066</v>
      </c>
      <c r="S462" s="372">
        <f t="shared" si="146"/>
        <v>7.1507215178291679</v>
      </c>
      <c r="T462" s="351"/>
      <c r="U462" s="397" t="s">
        <v>243</v>
      </c>
      <c r="V462" s="372">
        <f>V299*0.539</f>
        <v>6.7548695392156874</v>
      </c>
      <c r="W462" s="372">
        <f>W299*0.539</f>
        <v>7.1103629376757826</v>
      </c>
      <c r="X462" s="351"/>
      <c r="Y462" s="394" t="s">
        <v>243</v>
      </c>
      <c r="Z462" s="372">
        <f>Z299*0.539</f>
        <v>7.0137515860932487</v>
      </c>
    </row>
    <row r="463" spans="1:26">
      <c r="A463" s="408" t="s">
        <v>239</v>
      </c>
      <c r="B463" s="406">
        <f t="shared" si="145"/>
        <v>7.1357216549019613</v>
      </c>
      <c r="C463" s="407">
        <f t="shared" si="145"/>
        <v>6.9390965686274519</v>
      </c>
      <c r="D463" s="418">
        <f t="shared" si="145"/>
        <v>6.9291620588235299</v>
      </c>
      <c r="E463" s="407">
        <f t="shared" si="145"/>
        <v>6.8283215000000004</v>
      </c>
      <c r="F463" s="407">
        <f t="shared" si="145"/>
        <v>6.9467165490196088</v>
      </c>
      <c r="G463" s="407">
        <f t="shared" si="145"/>
        <v>7.0190535196078425</v>
      </c>
      <c r="H463" s="407">
        <f t="shared" si="145"/>
        <v>6.9007007450980398</v>
      </c>
      <c r="I463" s="407">
        <f t="shared" si="145"/>
        <v>7.0841705323529407</v>
      </c>
      <c r="J463" s="407">
        <f t="shared" si="145"/>
        <v>7.097192138235294</v>
      </c>
      <c r="K463" s="407">
        <f t="shared" si="145"/>
        <v>6.9970929686274514</v>
      </c>
      <c r="L463" s="407">
        <f t="shared" si="145"/>
        <v>7.183639283333334</v>
      </c>
      <c r="M463" s="407">
        <f t="shared" si="145"/>
        <v>7.3310325806691816</v>
      </c>
      <c r="N463" s="351"/>
      <c r="O463" s="368" t="s">
        <v>239</v>
      </c>
      <c r="P463" s="369">
        <f t="shared" si="146"/>
        <v>6.995268823529412</v>
      </c>
      <c r="Q463" s="369">
        <f t="shared" si="146"/>
        <v>6.9424521078431383</v>
      </c>
      <c r="R463" s="369">
        <f t="shared" si="146"/>
        <v>7.030156096262723</v>
      </c>
      <c r="S463" s="369">
        <f t="shared" si="146"/>
        <v>7.1765564506373094</v>
      </c>
      <c r="T463" s="351"/>
      <c r="U463" s="368" t="s">
        <v>239</v>
      </c>
      <c r="V463" s="369">
        <f>V300*0.539</f>
        <v>6.968007049019608</v>
      </c>
      <c r="W463" s="369">
        <f>W300*0.539</f>
        <v>7.1050827769704021</v>
      </c>
      <c r="X463" s="351"/>
      <c r="Y463" s="368" t="s">
        <v>239</v>
      </c>
      <c r="Z463" s="369">
        <f>Z300*0.539</f>
        <v>7.0321400268869185</v>
      </c>
    </row>
    <row r="464" spans="1:26">
      <c r="A464" s="408" t="s">
        <v>240</v>
      </c>
      <c r="B464" s="406">
        <f t="shared" ref="B464:M464" si="147">B301*0.535</f>
        <v>7.0653164754901967</v>
      </c>
      <c r="C464" s="407">
        <f t="shared" si="147"/>
        <v>6.8124697058823536</v>
      </c>
      <c r="D464" s="418">
        <f t="shared" si="147"/>
        <v>6.8257712745098056</v>
      </c>
      <c r="E464" s="407">
        <f t="shared" si="147"/>
        <v>6.7373494117647068</v>
      </c>
      <c r="F464" s="407">
        <f t="shared" si="147"/>
        <v>6.9062363235294129</v>
      </c>
      <c r="G464" s="407">
        <f t="shared" si="147"/>
        <v>6.9757233823529416</v>
      </c>
      <c r="H464" s="407">
        <f t="shared" si="147"/>
        <v>6.8664207843137257</v>
      </c>
      <c r="I464" s="407">
        <f t="shared" si="147"/>
        <v>7.0779267401960784</v>
      </c>
      <c r="J464" s="407">
        <f t="shared" si="147"/>
        <v>7.0828230392156861</v>
      </c>
      <c r="K464" s="407">
        <f t="shared" si="147"/>
        <v>7.0211359656862751</v>
      </c>
      <c r="L464" s="407">
        <f t="shared" si="147"/>
        <v>7.1883517892156865</v>
      </c>
      <c r="M464" s="407">
        <f t="shared" si="147"/>
        <v>7.27006650290976</v>
      </c>
      <c r="N464" s="351"/>
      <c r="O464" s="368" t="s">
        <v>240</v>
      </c>
      <c r="P464" s="369">
        <f>P301*0.535</f>
        <v>6.8949803431372549</v>
      </c>
      <c r="Q464" s="369">
        <f>Q301*0.535</f>
        <v>6.8878102941176476</v>
      </c>
      <c r="R464" s="369">
        <f>R301*0.535</f>
        <v>7.0210658616019961</v>
      </c>
      <c r="S464" s="369">
        <f>S301*0.535</f>
        <v>7.1723506130051673</v>
      </c>
      <c r="T464" s="351"/>
      <c r="U464" s="368" t="s">
        <v>240</v>
      </c>
      <c r="V464" s="369">
        <f>V301*0.535</f>
        <v>6.8906374019607846</v>
      </c>
      <c r="W464" s="369">
        <f>W301*0.535</f>
        <v>7.1032660937767709</v>
      </c>
      <c r="X464" s="351"/>
      <c r="Y464" s="368" t="s">
        <v>240</v>
      </c>
      <c r="Z464" s="369">
        <f>Z301*0.535</f>
        <v>6.9991687354567924</v>
      </c>
    </row>
    <row r="465" spans="1:28">
      <c r="A465" s="408" t="s">
        <v>241</v>
      </c>
      <c r="B465" s="406">
        <f t="shared" ref="B465:M465" si="148">B302*0.54</f>
        <v>0</v>
      </c>
      <c r="C465" s="407">
        <f t="shared" si="148"/>
        <v>0</v>
      </c>
      <c r="D465" s="418">
        <f t="shared" si="148"/>
        <v>6.5985882352941188</v>
      </c>
      <c r="E465" s="407">
        <f t="shared" si="148"/>
        <v>6.2081841176470585</v>
      </c>
      <c r="F465" s="407">
        <f t="shared" si="148"/>
        <v>0</v>
      </c>
      <c r="G465" s="407">
        <f t="shared" si="148"/>
        <v>5.4227647058823534</v>
      </c>
      <c r="H465" s="407">
        <f t="shared" si="148"/>
        <v>5.8945500000000006</v>
      </c>
      <c r="I465" s="407">
        <f t="shared" si="148"/>
        <v>6.443829</v>
      </c>
      <c r="J465" s="407">
        <f t="shared" si="148"/>
        <v>5.7598305882352951</v>
      </c>
      <c r="K465" s="407">
        <f t="shared" si="148"/>
        <v>4.1558823529411768</v>
      </c>
      <c r="L465" s="407">
        <f t="shared" si="148"/>
        <v>0</v>
      </c>
      <c r="M465" s="407">
        <f t="shared" si="148"/>
        <v>0</v>
      </c>
      <c r="N465" s="351"/>
      <c r="O465" s="368" t="s">
        <v>241</v>
      </c>
      <c r="P465" s="369">
        <f>P302*0.54</f>
        <v>6.5985882352941188</v>
      </c>
      <c r="Q465" s="369">
        <f>Q302*0.54</f>
        <v>6.0078600000000009</v>
      </c>
      <c r="R465" s="369">
        <f>R302*0.54</f>
        <v>5.9513395649587277</v>
      </c>
      <c r="S465" s="369">
        <f>S302*0.54</f>
        <v>4.1558823529411768</v>
      </c>
      <c r="T465" s="351"/>
      <c r="U465" s="368" t="s">
        <v>241</v>
      </c>
      <c r="V465" s="369">
        <f>V302*0.54</f>
        <v>6.0455647058823532</v>
      </c>
      <c r="W465" s="369">
        <f>W302*0.54</f>
        <v>5.7498292156862751</v>
      </c>
      <c r="X465" s="351"/>
      <c r="Y465" s="368" t="s">
        <v>241</v>
      </c>
      <c r="Z465" s="369">
        <f>Z302*0.54</f>
        <v>5.7902351658686744</v>
      </c>
    </row>
    <row r="466" spans="1:28">
      <c r="A466" s="408" t="s">
        <v>97</v>
      </c>
      <c r="B466" s="406">
        <f t="shared" ref="B466:M466" si="149">B303*0.465</f>
        <v>4.5821574117647055</v>
      </c>
      <c r="C466" s="407">
        <f t="shared" si="149"/>
        <v>4.6392138235294116</v>
      </c>
      <c r="D466" s="418">
        <f t="shared" si="149"/>
        <v>4.6718230882352945</v>
      </c>
      <c r="E466" s="407">
        <f t="shared" si="149"/>
        <v>4.6376501470588236</v>
      </c>
      <c r="F466" s="407">
        <f t="shared" si="149"/>
        <v>4.651723235294118</v>
      </c>
      <c r="G466" s="407">
        <f t="shared" si="149"/>
        <v>4.7864045588235289</v>
      </c>
      <c r="H466" s="407">
        <f t="shared" si="149"/>
        <v>4.5551509411764703</v>
      </c>
      <c r="I466" s="407">
        <f t="shared" si="149"/>
        <v>4.4960134264705882</v>
      </c>
      <c r="J466" s="407">
        <f t="shared" si="149"/>
        <v>4.5590204705882353</v>
      </c>
      <c r="K466" s="407">
        <f t="shared" si="149"/>
        <v>4.5080719705882366</v>
      </c>
      <c r="L466" s="407">
        <f t="shared" si="149"/>
        <v>4.6098645735294115</v>
      </c>
      <c r="M466" s="407">
        <f t="shared" si="149"/>
        <v>4.7431482816076995</v>
      </c>
      <c r="N466" s="351"/>
      <c r="O466" s="368" t="s">
        <v>97</v>
      </c>
      <c r="P466" s="369">
        <f>P303*0.465</f>
        <v>4.633642941176471</v>
      </c>
      <c r="Q466" s="369">
        <f>Q303*0.465</f>
        <v>4.6996547058823532</v>
      </c>
      <c r="R466" s="369">
        <f>R303*0.465</f>
        <v>4.5349299447351354</v>
      </c>
      <c r="S466" s="369">
        <f>S303*0.465</f>
        <v>4.6097520626580959</v>
      </c>
      <c r="T466" s="351"/>
      <c r="U466" s="368" t="s">
        <v>97</v>
      </c>
      <c r="V466" s="369">
        <f>V303*0.465</f>
        <v>4.6664527941176477</v>
      </c>
      <c r="W466" s="369">
        <f>W303*0.465</f>
        <v>4.5716938819478949</v>
      </c>
      <c r="X466" s="351"/>
      <c r="Y466" s="368" t="s">
        <v>97</v>
      </c>
      <c r="Z466" s="369">
        <f>Z303*0.465</f>
        <v>4.6183478356723455</v>
      </c>
    </row>
    <row r="467" spans="1:28" ht="13.5" thickBot="1">
      <c r="A467" s="409" t="s">
        <v>242</v>
      </c>
      <c r="B467" s="410">
        <f t="shared" ref="B467:M467" si="150">B304*0.516</f>
        <v>6.2910345647058818</v>
      </c>
      <c r="C467" s="419">
        <f t="shared" si="150"/>
        <v>6.2487549411764709</v>
      </c>
      <c r="D467" s="420">
        <f t="shared" si="150"/>
        <v>6.242067176470588</v>
      </c>
      <c r="E467" s="419">
        <f t="shared" si="150"/>
        <v>6.1866680000000001</v>
      </c>
      <c r="F467" s="419">
        <f t="shared" si="150"/>
        <v>6.2521089411764708</v>
      </c>
      <c r="G467" s="419">
        <f t="shared" si="150"/>
        <v>6.3373298823529423</v>
      </c>
      <c r="H467" s="419">
        <f t="shared" si="150"/>
        <v>6.2028359999999996</v>
      </c>
      <c r="I467" s="419">
        <f t="shared" si="150"/>
        <v>6.2791412705882346</v>
      </c>
      <c r="J467" s="419">
        <f t="shared" si="150"/>
        <v>6.2947209294117643</v>
      </c>
      <c r="K467" s="419">
        <f t="shared" si="150"/>
        <v>6.2529011529411767</v>
      </c>
      <c r="L467" s="419">
        <f t="shared" si="150"/>
        <v>6.3565867999999996</v>
      </c>
      <c r="M467" s="419">
        <f t="shared" si="150"/>
        <v>6.4609353969605374</v>
      </c>
      <c r="N467" s="351"/>
      <c r="O467" s="376" t="s">
        <v>242</v>
      </c>
      <c r="P467" s="377">
        <f>P304*0.516</f>
        <v>6.2584021176470586</v>
      </c>
      <c r="Q467" s="377">
        <f>Q304*0.516</f>
        <v>6.267760941176471</v>
      </c>
      <c r="R467" s="377">
        <f>R304*0.516</f>
        <v>6.2594939461548655</v>
      </c>
      <c r="S467" s="377">
        <f>S304*0.516</f>
        <v>6.3534313114462133</v>
      </c>
      <c r="T467" s="351"/>
      <c r="U467" s="376" t="s">
        <v>242</v>
      </c>
      <c r="V467" s="377">
        <f>V304*0.516</f>
        <v>6.263187764705882</v>
      </c>
      <c r="W467" s="377">
        <f>W304*0.516</f>
        <v>6.306518425184616</v>
      </c>
      <c r="X467" s="351"/>
      <c r="Y467" s="376" t="s">
        <v>242</v>
      </c>
      <c r="Z467" s="377">
        <f>Z304*0.516</f>
        <v>6.2851311104702576</v>
      </c>
      <c r="AB467" s="411"/>
    </row>
    <row r="469" spans="1:28" ht="16.5" thickBot="1">
      <c r="A469" s="352">
        <v>2017</v>
      </c>
      <c r="B469" s="351"/>
      <c r="C469" s="351" t="s">
        <v>249</v>
      </c>
      <c r="D469" s="351"/>
      <c r="E469" s="351"/>
      <c r="F469" s="351"/>
      <c r="G469" s="351"/>
      <c r="H469" s="351"/>
      <c r="I469" s="351"/>
      <c r="J469" s="351"/>
      <c r="K469" s="351"/>
      <c r="L469" s="351"/>
      <c r="M469" s="350" t="s">
        <v>121</v>
      </c>
      <c r="N469" s="351"/>
      <c r="O469" s="352">
        <v>2017</v>
      </c>
      <c r="P469" s="353" t="s">
        <v>216</v>
      </c>
      <c r="Q469" s="353"/>
      <c r="R469" s="353"/>
      <c r="S469" s="353"/>
      <c r="T469" s="351"/>
      <c r="U469" s="352">
        <v>2017</v>
      </c>
      <c r="V469" s="353" t="s">
        <v>217</v>
      </c>
      <c r="W469" s="353"/>
      <c r="X469" s="351"/>
      <c r="Y469" s="352">
        <v>2017</v>
      </c>
      <c r="Z469" s="351"/>
    </row>
    <row r="470" spans="1:28" ht="13.5" thickBot="1">
      <c r="A470" s="357"/>
      <c r="B470" s="385" t="s">
        <v>219</v>
      </c>
      <c r="C470" s="385" t="s">
        <v>220</v>
      </c>
      <c r="D470" s="385" t="s">
        <v>221</v>
      </c>
      <c r="E470" s="385" t="s">
        <v>222</v>
      </c>
      <c r="F470" s="385" t="s">
        <v>223</v>
      </c>
      <c r="G470" s="385" t="s">
        <v>224</v>
      </c>
      <c r="H470" s="385" t="s">
        <v>225</v>
      </c>
      <c r="I470" s="385" t="s">
        <v>226</v>
      </c>
      <c r="J470" s="385" t="s">
        <v>227</v>
      </c>
      <c r="K470" s="385" t="s">
        <v>228</v>
      </c>
      <c r="L470" s="385" t="s">
        <v>229</v>
      </c>
      <c r="M470" s="386" t="s">
        <v>230</v>
      </c>
      <c r="N470" s="351"/>
      <c r="O470" s="389"/>
      <c r="P470" s="385" t="s">
        <v>231</v>
      </c>
      <c r="Q470" s="385" t="s">
        <v>232</v>
      </c>
      <c r="R470" s="385" t="s">
        <v>233</v>
      </c>
      <c r="S470" s="386" t="s">
        <v>234</v>
      </c>
      <c r="T470" s="351"/>
      <c r="U470" s="389"/>
      <c r="V470" s="385" t="s">
        <v>235</v>
      </c>
      <c r="W470" s="386" t="s">
        <v>236</v>
      </c>
      <c r="X470" s="351"/>
      <c r="Y470" s="357"/>
      <c r="Z470" s="386" t="s">
        <v>237</v>
      </c>
    </row>
    <row r="471" spans="1:28" ht="13.5" thickBot="1">
      <c r="A471" s="390" t="s">
        <v>238</v>
      </c>
      <c r="B471" s="412">
        <f t="shared" ref="B471:M471" si="151">B308*0.507</f>
        <v>6.3757343467059062</v>
      </c>
      <c r="C471" s="412">
        <f t="shared" si="151"/>
        <v>6.3392273468395119</v>
      </c>
      <c r="D471" s="413">
        <f t="shared" si="151"/>
        <v>6.2723321784795028</v>
      </c>
      <c r="E471" s="412">
        <f t="shared" si="151"/>
        <v>6.1314847971813577</v>
      </c>
      <c r="F471" s="412">
        <f t="shared" si="151"/>
        <v>6.3007473439470747</v>
      </c>
      <c r="G471" s="412">
        <f t="shared" si="151"/>
        <v>6.2963271885737031</v>
      </c>
      <c r="H471" s="412">
        <f t="shared" si="151"/>
        <v>6.2056090091467491</v>
      </c>
      <c r="I471" s="412">
        <f t="shared" si="151"/>
        <v>6.3769514932866009</v>
      </c>
      <c r="J471" s="412">
        <f t="shared" si="151"/>
        <v>6.4801798565347033</v>
      </c>
      <c r="K471" s="412">
        <f t="shared" si="151"/>
        <v>6.5777367493489489</v>
      </c>
      <c r="L471" s="412">
        <f t="shared" si="151"/>
        <v>6.6936790917504041</v>
      </c>
      <c r="M471" s="414">
        <f t="shared" si="151"/>
        <v>6.7226032319267146</v>
      </c>
      <c r="N471" s="351"/>
      <c r="O471" s="393" t="s">
        <v>238</v>
      </c>
      <c r="P471" s="366">
        <f>P308*0.507</f>
        <v>6.3219899582297092</v>
      </c>
      <c r="Q471" s="366">
        <f>Q308*0.507</f>
        <v>6.28609342282674</v>
      </c>
      <c r="R471" s="366">
        <f>R308*0.507</f>
        <v>6.351054139057422</v>
      </c>
      <c r="S471" s="366">
        <f>S308*0.507</f>
        <v>6.6642182761925204</v>
      </c>
      <c r="T471" s="351"/>
      <c r="U471" s="393" t="s">
        <v>238</v>
      </c>
      <c r="V471" s="366">
        <f>V308*0.507</f>
        <v>6.3040903493040465</v>
      </c>
      <c r="W471" s="366">
        <f>W308*0.507</f>
        <v>6.505057053543057</v>
      </c>
      <c r="X471" s="351"/>
      <c r="Y471" s="393" t="s">
        <v>238</v>
      </c>
      <c r="Z471" s="366">
        <f>Z308*0.507</f>
        <v>6.403627708768826</v>
      </c>
    </row>
    <row r="472" spans="1:28">
      <c r="A472" s="405" t="s">
        <v>243</v>
      </c>
      <c r="B472" s="415">
        <f t="shared" ref="B472:M473" si="152">B309*0.539</f>
        <v>6.7957457316612278</v>
      </c>
      <c r="C472" s="416">
        <f t="shared" si="152"/>
        <v>6.8539480097445251</v>
      </c>
      <c r="D472" s="417">
        <f t="shared" si="152"/>
        <v>6.6704057547728155</v>
      </c>
      <c r="E472" s="416">
        <f t="shared" si="152"/>
        <v>6.4915063453984798</v>
      </c>
      <c r="F472" s="416">
        <f t="shared" si="152"/>
        <v>6.6550829379602572</v>
      </c>
      <c r="G472" s="416">
        <f t="shared" si="152"/>
        <v>6.5138897607760402</v>
      </c>
      <c r="H472" s="416">
        <f t="shared" si="152"/>
        <v>6.8701608631322753</v>
      </c>
      <c r="I472" s="416">
        <f t="shared" si="152"/>
        <v>7.0794587658490657</v>
      </c>
      <c r="J472" s="416">
        <f t="shared" si="152"/>
        <v>6.7656061783264132</v>
      </c>
      <c r="K472" s="416">
        <f t="shared" si="152"/>
        <v>7.0534951683483795</v>
      </c>
      <c r="L472" s="416">
        <f t="shared" si="152"/>
        <v>7.2588913372950152</v>
      </c>
      <c r="M472" s="416">
        <f t="shared" si="152"/>
        <v>7.3796305800162969</v>
      </c>
      <c r="N472" s="351"/>
      <c r="O472" s="397" t="s">
        <v>243</v>
      </c>
      <c r="P472" s="372">
        <f t="shared" ref="P472:S473" si="153">P309*0.539</f>
        <v>6.775939891230867</v>
      </c>
      <c r="Q472" s="372">
        <f t="shared" si="153"/>
        <v>6.5965527015325645</v>
      </c>
      <c r="R472" s="372">
        <f t="shared" si="153"/>
        <v>6.9233973184362698</v>
      </c>
      <c r="S472" s="372">
        <f t="shared" si="153"/>
        <v>7.2156960377510098</v>
      </c>
      <c r="T472" s="351"/>
      <c r="U472" s="397" t="s">
        <v>243</v>
      </c>
      <c r="V472" s="372">
        <f>V309*0.539</f>
        <v>6.7081490443894181</v>
      </c>
      <c r="W472" s="372">
        <f>W309*0.539</f>
        <v>7.0488745673030877</v>
      </c>
      <c r="X472" s="351"/>
      <c r="Y472" s="394" t="s">
        <v>243</v>
      </c>
      <c r="Z472" s="372">
        <f>Z309*0.539</f>
        <v>6.9375788658498498</v>
      </c>
    </row>
    <row r="473" spans="1:28">
      <c r="A473" s="408" t="s">
        <v>239</v>
      </c>
      <c r="B473" s="406">
        <f t="shared" si="152"/>
        <v>7.3201340834890942</v>
      </c>
      <c r="C473" s="407">
        <f t="shared" si="152"/>
        <v>7.2241010975875675</v>
      </c>
      <c r="D473" s="418">
        <f t="shared" si="152"/>
        <v>7.0821994797961763</v>
      </c>
      <c r="E473" s="407">
        <f t="shared" si="152"/>
        <v>6.9260655906473243</v>
      </c>
      <c r="F473" s="407">
        <f t="shared" si="152"/>
        <v>7.06439608177533</v>
      </c>
      <c r="G473" s="407">
        <f t="shared" si="152"/>
        <v>7.0164933193182186</v>
      </c>
      <c r="H473" s="407">
        <f t="shared" si="152"/>
        <v>7.0068248130795956</v>
      </c>
      <c r="I473" s="407">
        <f t="shared" si="152"/>
        <v>7.2679714181448078</v>
      </c>
      <c r="J473" s="407">
        <f t="shared" si="152"/>
        <v>7.370328437438884</v>
      </c>
      <c r="K473" s="407">
        <f t="shared" si="152"/>
        <v>7.5316019742958185</v>
      </c>
      <c r="L473" s="407">
        <f t="shared" si="152"/>
        <v>7.6792531572540241</v>
      </c>
      <c r="M473" s="407">
        <f t="shared" si="152"/>
        <v>7.6318801408568415</v>
      </c>
      <c r="N473" s="351"/>
      <c r="O473" s="368" t="s">
        <v>239</v>
      </c>
      <c r="P473" s="369">
        <f t="shared" si="153"/>
        <v>7.1945413578334279</v>
      </c>
      <c r="Q473" s="369">
        <f t="shared" si="153"/>
        <v>7.0476395716859148</v>
      </c>
      <c r="R473" s="369">
        <f t="shared" si="153"/>
        <v>7.215826808263694</v>
      </c>
      <c r="S473" s="369">
        <f t="shared" si="153"/>
        <v>7.6187057787862278</v>
      </c>
      <c r="T473" s="351"/>
      <c r="U473" s="368" t="s">
        <v>239</v>
      </c>
      <c r="V473" s="369">
        <f>V310*0.539</f>
        <v>7.1225263436376798</v>
      </c>
      <c r="W473" s="369">
        <f>W310*0.539</f>
        <v>7.4170657086392016</v>
      </c>
      <c r="X473" s="351"/>
      <c r="Y473" s="368" t="s">
        <v>239</v>
      </c>
      <c r="Z473" s="369">
        <f>Z310*0.539</f>
        <v>7.2672070886742874</v>
      </c>
    </row>
    <row r="474" spans="1:28">
      <c r="A474" s="408" t="s">
        <v>240</v>
      </c>
      <c r="B474" s="406">
        <f t="shared" ref="B474:M474" si="154">B311*0.535</f>
        <v>7.2602228956775408</v>
      </c>
      <c r="C474" s="407">
        <f t="shared" si="154"/>
        <v>7.139612189575864</v>
      </c>
      <c r="D474" s="418">
        <f t="shared" si="154"/>
        <v>6.9836800457803427</v>
      </c>
      <c r="E474" s="407">
        <f t="shared" si="154"/>
        <v>6.8328853052791869</v>
      </c>
      <c r="F474" s="407">
        <f t="shared" si="154"/>
        <v>6.9441120536442504</v>
      </c>
      <c r="G474" s="407">
        <f t="shared" si="154"/>
        <v>6.8863884263083044</v>
      </c>
      <c r="H474" s="407">
        <f t="shared" si="154"/>
        <v>6.8863366734697022</v>
      </c>
      <c r="I474" s="407">
        <f t="shared" si="154"/>
        <v>7.1420598405818305</v>
      </c>
      <c r="J474" s="407">
        <f t="shared" si="154"/>
        <v>7.2451899701938007</v>
      </c>
      <c r="K474" s="407">
        <f t="shared" si="154"/>
        <v>7.4089761627556276</v>
      </c>
      <c r="L474" s="407">
        <f t="shared" si="154"/>
        <v>7.5315482938243044</v>
      </c>
      <c r="M474" s="407">
        <f t="shared" si="154"/>
        <v>7.4716624201794151</v>
      </c>
      <c r="N474" s="351"/>
      <c r="O474" s="368" t="s">
        <v>240</v>
      </c>
      <c r="P474" s="369">
        <f>P311*0.535</f>
        <v>7.1095792266788047</v>
      </c>
      <c r="Q474" s="369">
        <f>Q311*0.535</f>
        <v>6.9320871667542932</v>
      </c>
      <c r="R474" s="369">
        <f>R311*0.535</f>
        <v>7.0850512126066292</v>
      </c>
      <c r="S474" s="369">
        <f>S311*0.535</f>
        <v>7.4761238197306978</v>
      </c>
      <c r="T474" s="351"/>
      <c r="U474" s="368" t="s">
        <v>240</v>
      </c>
      <c r="V474" s="369">
        <f>V311*0.535</f>
        <v>7.0160454819270743</v>
      </c>
      <c r="W474" s="369">
        <f>W311*0.535</f>
        <v>7.2569314099036237</v>
      </c>
      <c r="X474" s="351"/>
      <c r="Y474" s="368" t="s">
        <v>240</v>
      </c>
      <c r="Z474" s="369">
        <f>Z311*0.535</f>
        <v>7.1229468473569471</v>
      </c>
    </row>
    <row r="475" spans="1:28">
      <c r="A475" s="408" t="s">
        <v>241</v>
      </c>
      <c r="B475" s="406">
        <f t="shared" ref="B475:M475" si="155">B312*0.54</f>
        <v>7.8331764705882359</v>
      </c>
      <c r="C475" s="407">
        <f t="shared" si="155"/>
        <v>0</v>
      </c>
      <c r="D475" s="418">
        <f t="shared" si="155"/>
        <v>6.6578267973856198</v>
      </c>
      <c r="E475" s="407">
        <f t="shared" si="155"/>
        <v>0</v>
      </c>
      <c r="F475" s="407">
        <f t="shared" si="155"/>
        <v>6.999882352941178</v>
      </c>
      <c r="G475" s="407">
        <f t="shared" si="155"/>
        <v>7.4513414634146358</v>
      </c>
      <c r="H475" s="407">
        <f t="shared" si="155"/>
        <v>0</v>
      </c>
      <c r="I475" s="407">
        <f t="shared" si="155"/>
        <v>0</v>
      </c>
      <c r="J475" s="407">
        <f t="shared" si="155"/>
        <v>0</v>
      </c>
      <c r="K475" s="407">
        <f t="shared" si="155"/>
        <v>6.5486911764705882</v>
      </c>
      <c r="L475" s="407">
        <f t="shared" si="155"/>
        <v>0</v>
      </c>
      <c r="M475" s="407">
        <f t="shared" si="155"/>
        <v>0</v>
      </c>
      <c r="N475" s="351"/>
      <c r="O475" s="368" t="s">
        <v>241</v>
      </c>
      <c r="P475" s="369">
        <f>P312*0.54</f>
        <v>6.8257338935574214</v>
      </c>
      <c r="Q475" s="369">
        <f>Q312*0.54</f>
        <v>7.3168313859790501</v>
      </c>
      <c r="R475" s="369">
        <f>R312*0.54</f>
        <v>0</v>
      </c>
      <c r="S475" s="369">
        <f>S312*0.54</f>
        <v>6.5486911764705882</v>
      </c>
      <c r="T475" s="351"/>
      <c r="U475" s="368" t="s">
        <v>241</v>
      </c>
      <c r="V475" s="369">
        <f>V312*0.54</f>
        <v>7.1238637642167042</v>
      </c>
      <c r="W475" s="369">
        <f>W312*0.54</f>
        <v>6.5486911764705882</v>
      </c>
      <c r="X475" s="351"/>
      <c r="Y475" s="368" t="s">
        <v>241</v>
      </c>
      <c r="Z475" s="369">
        <f>Z312*0.54</f>
        <v>6.9857496515193747</v>
      </c>
    </row>
    <row r="476" spans="1:28">
      <c r="A476" s="408" t="s">
        <v>97</v>
      </c>
      <c r="B476" s="406">
        <f t="shared" ref="B476:M476" si="156">B313*0.465</f>
        <v>4.8059290643822017</v>
      </c>
      <c r="C476" s="407">
        <f t="shared" si="156"/>
        <v>4.8750839484785944</v>
      </c>
      <c r="D476" s="418">
        <f t="shared" si="156"/>
        <v>4.9389772649635288</v>
      </c>
      <c r="E476" s="407">
        <f t="shared" si="156"/>
        <v>4.8843628631874791</v>
      </c>
      <c r="F476" s="407">
        <f t="shared" si="156"/>
        <v>5.0224709916228365</v>
      </c>
      <c r="G476" s="407">
        <f t="shared" si="156"/>
        <v>5.1095977225464519</v>
      </c>
      <c r="H476" s="407">
        <f t="shared" si="156"/>
        <v>4.990275926428664</v>
      </c>
      <c r="I476" s="407">
        <f t="shared" si="156"/>
        <v>5.0309127381216845</v>
      </c>
      <c r="J476" s="407">
        <f t="shared" si="156"/>
        <v>5.1982716925900414</v>
      </c>
      <c r="K476" s="407">
        <f t="shared" si="156"/>
        <v>5.3061627023498579</v>
      </c>
      <c r="L476" s="407">
        <f t="shared" si="156"/>
        <v>5.3768916561279125</v>
      </c>
      <c r="M476" s="407">
        <f t="shared" si="156"/>
        <v>5.3719854385077301</v>
      </c>
      <c r="N476" s="351"/>
      <c r="O476" s="368" t="s">
        <v>97</v>
      </c>
      <c r="P476" s="369">
        <f>P313*0.465</f>
        <v>4.8813032931044402</v>
      </c>
      <c r="Q476" s="369">
        <f>Q313*0.465</f>
        <v>5.0403241710974589</v>
      </c>
      <c r="R476" s="369">
        <f>R313*0.465</f>
        <v>5.0699890693316574</v>
      </c>
      <c r="S476" s="369">
        <f>S313*0.465</f>
        <v>5.3517339345812864</v>
      </c>
      <c r="T476" s="351"/>
      <c r="U476" s="368" t="s">
        <v>97</v>
      </c>
      <c r="V476" s="369">
        <f>V313*0.465</f>
        <v>4.9600781182263711</v>
      </c>
      <c r="W476" s="369">
        <f>W313*0.465</f>
        <v>5.2129034563299221</v>
      </c>
      <c r="X476" s="351"/>
      <c r="Y476" s="368" t="s">
        <v>97</v>
      </c>
      <c r="Z476" s="369">
        <f>Z313*0.465</f>
        <v>5.0942375319134401</v>
      </c>
    </row>
    <row r="477" spans="1:28" ht="13.5" thickBot="1">
      <c r="A477" s="409" t="s">
        <v>242</v>
      </c>
      <c r="B477" s="410">
        <f t="shared" ref="B477:M477" si="157">B314*0.516</f>
        <v>6.5195491255421496</v>
      </c>
      <c r="C477" s="419">
        <f t="shared" si="157"/>
        <v>6.5268942578256235</v>
      </c>
      <c r="D477" s="420">
        <f t="shared" si="157"/>
        <v>6.4942316067159771</v>
      </c>
      <c r="E477" s="419">
        <f t="shared" si="157"/>
        <v>6.3250191512222891</v>
      </c>
      <c r="F477" s="419">
        <f t="shared" si="157"/>
        <v>6.495390157051192</v>
      </c>
      <c r="G477" s="419">
        <f t="shared" si="157"/>
        <v>6.5309354230328038</v>
      </c>
      <c r="H477" s="419">
        <f t="shared" si="157"/>
        <v>6.4558257601049505</v>
      </c>
      <c r="I477" s="419">
        <f t="shared" si="157"/>
        <v>6.5553685198349303</v>
      </c>
      <c r="J477" s="419">
        <f t="shared" si="157"/>
        <v>6.6053586678251586</v>
      </c>
      <c r="K477" s="419">
        <f t="shared" si="157"/>
        <v>6.7086718150743181</v>
      </c>
      <c r="L477" s="419">
        <f t="shared" si="157"/>
        <v>6.7802737076557351</v>
      </c>
      <c r="M477" s="419">
        <f t="shared" si="157"/>
        <v>6.8403597442432824</v>
      </c>
      <c r="N477" s="351"/>
      <c r="O477" s="376" t="s">
        <v>242</v>
      </c>
      <c r="P477" s="377">
        <f>P314*0.516</f>
        <v>6.5110891058542055</v>
      </c>
      <c r="Q477" s="377">
        <f>Q314*0.516</f>
        <v>6.4969116852293762</v>
      </c>
      <c r="R477" s="377">
        <f>R314*0.516</f>
        <v>6.5338013108937156</v>
      </c>
      <c r="S477" s="377">
        <f>S314*0.516</f>
        <v>6.7724651494105679</v>
      </c>
      <c r="T477" s="351"/>
      <c r="U477" s="376" t="s">
        <v>242</v>
      </c>
      <c r="V477" s="377">
        <f>V314*0.516</f>
        <v>6.5039350325899727</v>
      </c>
      <c r="W477" s="377">
        <f>W314*0.516</f>
        <v>6.6477657612749734</v>
      </c>
      <c r="X477" s="351"/>
      <c r="Y477" s="376" t="s">
        <v>242</v>
      </c>
      <c r="Z477" s="377">
        <f>Z314*0.516</f>
        <v>6.5732149619844158</v>
      </c>
    </row>
    <row r="480" spans="1:28" ht="16.5" thickBot="1">
      <c r="A480" s="352">
        <v>2018</v>
      </c>
      <c r="B480" s="351"/>
      <c r="C480" s="351" t="s">
        <v>249</v>
      </c>
      <c r="D480" s="351"/>
      <c r="E480" s="351"/>
      <c r="F480" s="351"/>
      <c r="G480" s="351"/>
      <c r="H480" s="351"/>
      <c r="I480" s="351"/>
      <c r="J480" s="351"/>
      <c r="K480" s="351"/>
      <c r="L480" s="351"/>
      <c r="M480" s="350" t="s">
        <v>121</v>
      </c>
      <c r="N480" s="351"/>
      <c r="O480" s="352">
        <v>2018</v>
      </c>
      <c r="P480" s="353" t="s">
        <v>216</v>
      </c>
      <c r="Q480" s="353"/>
      <c r="R480" s="353"/>
      <c r="S480" s="353"/>
      <c r="T480" s="351"/>
      <c r="U480" s="352">
        <v>2018</v>
      </c>
      <c r="V480" s="353" t="s">
        <v>217</v>
      </c>
      <c r="W480" s="353"/>
      <c r="X480" s="351"/>
      <c r="Y480" s="352">
        <v>2018</v>
      </c>
      <c r="Z480" s="351"/>
    </row>
    <row r="481" spans="1:30" ht="13.5" thickBot="1">
      <c r="A481" s="357"/>
      <c r="B481" s="385" t="s">
        <v>219</v>
      </c>
      <c r="C481" s="385" t="s">
        <v>220</v>
      </c>
      <c r="D481" s="385" t="s">
        <v>221</v>
      </c>
      <c r="E481" s="385" t="s">
        <v>222</v>
      </c>
      <c r="F481" s="385" t="s">
        <v>223</v>
      </c>
      <c r="G481" s="385" t="s">
        <v>224</v>
      </c>
      <c r="H481" s="385" t="s">
        <v>225</v>
      </c>
      <c r="I481" s="385" t="s">
        <v>226</v>
      </c>
      <c r="J481" s="385" t="s">
        <v>227</v>
      </c>
      <c r="K481" s="385" t="s">
        <v>228</v>
      </c>
      <c r="L481" s="385" t="s">
        <v>229</v>
      </c>
      <c r="M481" s="386" t="s">
        <v>230</v>
      </c>
      <c r="N481" s="351"/>
      <c r="O481" s="389"/>
      <c r="P481" s="385" t="s">
        <v>231</v>
      </c>
      <c r="Q481" s="385" t="s">
        <v>232</v>
      </c>
      <c r="R481" s="385" t="s">
        <v>233</v>
      </c>
      <c r="S481" s="386" t="s">
        <v>234</v>
      </c>
      <c r="T481" s="351"/>
      <c r="U481" s="389"/>
      <c r="V481" s="385" t="s">
        <v>235</v>
      </c>
      <c r="W481" s="386" t="s">
        <v>236</v>
      </c>
      <c r="X481" s="351"/>
      <c r="Y481" s="357"/>
      <c r="Z481" s="386" t="s">
        <v>237</v>
      </c>
    </row>
    <row r="482" spans="1:30" ht="13.5" thickBot="1">
      <c r="A482" s="390" t="s">
        <v>238</v>
      </c>
      <c r="B482" s="412">
        <f>B318*0.518</f>
        <v>6.8432943646691546</v>
      </c>
      <c r="C482" s="412">
        <f t="shared" ref="C482:M482" si="158">C318*0.518</f>
        <v>6.8727735934073451</v>
      </c>
      <c r="D482" s="413">
        <f t="shared" si="158"/>
        <v>6.8463987427915418</v>
      </c>
      <c r="E482" s="412">
        <f t="shared" si="158"/>
        <v>6.863979760543887</v>
      </c>
      <c r="F482" s="412">
        <f t="shared" si="158"/>
        <v>6.8792493818730485</v>
      </c>
      <c r="G482" s="412">
        <f t="shared" si="158"/>
        <v>6.8491745558618478</v>
      </c>
      <c r="H482" s="412">
        <f t="shared" si="158"/>
        <v>6.6998408493917854</v>
      </c>
      <c r="I482" s="412">
        <f t="shared" si="158"/>
        <v>6.7583664385116364</v>
      </c>
      <c r="J482" s="412">
        <f t="shared" si="158"/>
        <v>6.7134042219353232</v>
      </c>
      <c r="K482" s="412">
        <f t="shared" si="158"/>
        <v>6.7467487348204545</v>
      </c>
      <c r="L482" s="412">
        <f t="shared" si="158"/>
        <v>6.646571081000137</v>
      </c>
      <c r="M482" s="414">
        <f t="shared" si="158"/>
        <v>6.6540568592754337</v>
      </c>
      <c r="N482" s="351"/>
      <c r="O482" s="393" t="s">
        <v>238</v>
      </c>
      <c r="P482" s="366">
        <f>P318*0.518</f>
        <v>6.853254484383446</v>
      </c>
      <c r="Q482" s="366">
        <f>Q318*0.518</f>
        <v>6.8635923848100955</v>
      </c>
      <c r="R482" s="366">
        <f>R318*0.518</f>
        <v>6.7250527077031075</v>
      </c>
      <c r="S482" s="366">
        <f>S318*0.518</f>
        <v>6.687597688957049</v>
      </c>
      <c r="T482" s="351"/>
      <c r="U482" s="393" t="s">
        <v>238</v>
      </c>
      <c r="V482" s="366">
        <f>V318*0.518</f>
        <v>6.8584250635498991</v>
      </c>
      <c r="W482" s="366">
        <f>W318*0.518</f>
        <v>6.7069252940501061</v>
      </c>
      <c r="X482" s="351"/>
      <c r="Y482" s="393" t="s">
        <v>238</v>
      </c>
      <c r="Z482" s="366">
        <f>Z318*0.518</f>
        <v>6.7862603363820293</v>
      </c>
    </row>
    <row r="483" spans="1:30">
      <c r="A483" s="405" t="s">
        <v>243</v>
      </c>
      <c r="B483" s="415">
        <f>B319*0.539</f>
        <v>7.1487559262081026</v>
      </c>
      <c r="C483" s="416">
        <f t="shared" ref="C483:M483" si="159">C319*0.539</f>
        <v>7.1266026720967215</v>
      </c>
      <c r="D483" s="417">
        <f t="shared" si="159"/>
        <v>7.0925249307626146</v>
      </c>
      <c r="E483" s="416">
        <f t="shared" si="159"/>
        <v>7.3169613222711547</v>
      </c>
      <c r="F483" s="416">
        <f t="shared" si="159"/>
        <v>7.1750694836458573</v>
      </c>
      <c r="G483" s="416">
        <f t="shared" si="159"/>
        <v>7.0787165146129363</v>
      </c>
      <c r="H483" s="416">
        <f t="shared" si="159"/>
        <v>6.7786348614730922</v>
      </c>
      <c r="I483" s="416">
        <f t="shared" si="159"/>
        <v>7.2410640317626092</v>
      </c>
      <c r="J483" s="416">
        <f t="shared" si="159"/>
        <v>7.1003677772543101</v>
      </c>
      <c r="K483" s="416">
        <f t="shared" si="159"/>
        <v>7.2968264822968605</v>
      </c>
      <c r="L483" s="416">
        <f t="shared" si="159"/>
        <v>6.9340442072981556</v>
      </c>
      <c r="M483" s="416">
        <f t="shared" si="159"/>
        <v>7.3727961748365987</v>
      </c>
      <c r="N483" s="351"/>
      <c r="O483" s="397" t="s">
        <v>243</v>
      </c>
      <c r="P483" s="372">
        <f>P319*0.539</f>
        <v>7.1233843648775066</v>
      </c>
      <c r="Q483" s="372">
        <f>Q319*0.539</f>
        <v>7.2109807006816258</v>
      </c>
      <c r="R483" s="372">
        <f>R319*0.539</f>
        <v>7.074471543224357</v>
      </c>
      <c r="S483" s="372">
        <f>S319*0.539</f>
        <v>7.2108642793440438</v>
      </c>
      <c r="T483" s="351"/>
      <c r="U483" s="397" t="s">
        <v>243</v>
      </c>
      <c r="V483" s="372">
        <f>V319*0.539</f>
        <v>7.1636652881929237</v>
      </c>
      <c r="W483" s="372">
        <f>W319*0.539</f>
        <v>7.1431909097890118</v>
      </c>
      <c r="X483" s="351"/>
      <c r="Y483" s="394" t="s">
        <v>243</v>
      </c>
      <c r="Z483" s="372">
        <f>Z319*0.539</f>
        <v>7.1514993645621665</v>
      </c>
    </row>
    <row r="484" spans="1:30">
      <c r="A484" s="408" t="s">
        <v>239</v>
      </c>
      <c r="B484" s="406">
        <f>B320*0.533</f>
        <v>7.5052399608405969</v>
      </c>
      <c r="C484" s="407">
        <f t="shared" ref="C484:M485" si="160">C320*0.533</f>
        <v>7.4723608245158122</v>
      </c>
      <c r="D484" s="418">
        <f t="shared" si="160"/>
        <v>7.4113664477804253</v>
      </c>
      <c r="E484" s="407">
        <f t="shared" si="160"/>
        <v>7.4289848899835347</v>
      </c>
      <c r="F484" s="407">
        <f t="shared" si="160"/>
        <v>7.4180227241459775</v>
      </c>
      <c r="G484" s="407">
        <f t="shared" si="160"/>
        <v>7.3906700612614609</v>
      </c>
      <c r="H484" s="407">
        <f t="shared" si="160"/>
        <v>7.3205952103034919</v>
      </c>
      <c r="I484" s="407">
        <f t="shared" si="160"/>
        <v>7.4649776075804564</v>
      </c>
      <c r="J484" s="407">
        <f t="shared" si="160"/>
        <v>7.4082369647902047</v>
      </c>
      <c r="K484" s="407">
        <f t="shared" si="160"/>
        <v>7.462466155843912</v>
      </c>
      <c r="L484" s="407">
        <f t="shared" si="160"/>
        <v>7.3900829997120772</v>
      </c>
      <c r="M484" s="407">
        <f t="shared" si="160"/>
        <v>7.3631622936410421</v>
      </c>
      <c r="N484" s="351"/>
      <c r="O484" s="368" t="s">
        <v>239</v>
      </c>
      <c r="P484" s="369">
        <f>P320*0.533</f>
        <v>7.4638140987456225</v>
      </c>
      <c r="Q484" s="369">
        <f t="shared" ref="Q484:S485" si="161">Q320*0.533</f>
        <v>7.4119634653662834</v>
      </c>
      <c r="R484" s="369">
        <f t="shared" si="161"/>
        <v>7.4004940677809676</v>
      </c>
      <c r="S484" s="369">
        <f t="shared" si="161"/>
        <v>7.4106405610293633</v>
      </c>
      <c r="T484" s="351"/>
      <c r="U484" s="368" t="s">
        <v>239</v>
      </c>
      <c r="V484" s="369">
        <f>V320*0.533</f>
        <v>7.4385458230182815</v>
      </c>
      <c r="W484" s="369">
        <f>W320*0.533</f>
        <v>7.4053304105383413</v>
      </c>
      <c r="X484" s="351"/>
      <c r="Y484" s="368" t="s">
        <v>239</v>
      </c>
      <c r="Z484" s="369">
        <f>Z320*0.533</f>
        <v>7.4235547874208283</v>
      </c>
    </row>
    <row r="485" spans="1:30">
      <c r="A485" s="408" t="s">
        <v>240</v>
      </c>
      <c r="B485" s="406">
        <f>B321*0.533</f>
        <v>7.4176213311549741</v>
      </c>
      <c r="C485" s="407">
        <f t="shared" si="160"/>
        <v>7.4110290540404922</v>
      </c>
      <c r="D485" s="418">
        <f t="shared" si="160"/>
        <v>7.3556207581652826</v>
      </c>
      <c r="E485" s="407">
        <f t="shared" si="160"/>
        <v>7.3866609115305861</v>
      </c>
      <c r="F485" s="407">
        <f t="shared" si="160"/>
        <v>7.3673829590192046</v>
      </c>
      <c r="G485" s="407">
        <f t="shared" si="160"/>
        <v>7.3392854188679566</v>
      </c>
      <c r="H485" s="407">
        <f t="shared" si="160"/>
        <v>7.2708168673237914</v>
      </c>
      <c r="I485" s="407">
        <f t="shared" si="160"/>
        <v>7.4377867457012057</v>
      </c>
      <c r="J485" s="407">
        <f t="shared" si="160"/>
        <v>7.336660260801267</v>
      </c>
      <c r="K485" s="407">
        <f t="shared" si="160"/>
        <v>7.4003797265997777</v>
      </c>
      <c r="L485" s="407">
        <f t="shared" si="160"/>
        <v>7.3069648656792152</v>
      </c>
      <c r="M485" s="407">
        <f t="shared" si="160"/>
        <v>7.26340368813299</v>
      </c>
      <c r="N485" s="351"/>
      <c r="O485" s="368" t="s">
        <v>240</v>
      </c>
      <c r="P485" s="369">
        <f>P321*0.533</f>
        <v>7.3929595195970617</v>
      </c>
      <c r="Q485" s="369">
        <f t="shared" si="161"/>
        <v>7.3649664475373742</v>
      </c>
      <c r="R485" s="369">
        <f t="shared" si="161"/>
        <v>7.3536500742343254</v>
      </c>
      <c r="S485" s="369">
        <f t="shared" si="161"/>
        <v>7.3268899544362869</v>
      </c>
      <c r="T485" s="351"/>
      <c r="U485" s="368" t="s">
        <v>240</v>
      </c>
      <c r="V485" s="369">
        <f>V321*0.533</f>
        <v>7.3778790360444582</v>
      </c>
      <c r="W485" s="369">
        <f>W321*0.533</f>
        <v>7.3403876787028306</v>
      </c>
      <c r="X485" s="351"/>
      <c r="Y485" s="368" t="s">
        <v>240</v>
      </c>
      <c r="Z485" s="369">
        <f>Z321*0.533</f>
        <v>7.3609333432358666</v>
      </c>
    </row>
    <row r="486" spans="1:30">
      <c r="A486" s="408" t="s">
        <v>241</v>
      </c>
      <c r="B486" s="406">
        <f>B322*0.521</f>
        <v>0</v>
      </c>
      <c r="C486" s="407">
        <f t="shared" ref="C486:L486" si="162">C322*0.521</f>
        <v>5.9605311470588243</v>
      </c>
      <c r="D486" s="418">
        <f t="shared" si="162"/>
        <v>0</v>
      </c>
      <c r="E486" s="407">
        <f t="shared" si="162"/>
        <v>7.1058423823529413</v>
      </c>
      <c r="F486" s="407">
        <f t="shared" si="162"/>
        <v>0</v>
      </c>
      <c r="G486" s="407">
        <f t="shared" si="162"/>
        <v>0</v>
      </c>
      <c r="H486" s="407">
        <f t="shared" si="162"/>
        <v>5.2484620588235291</v>
      </c>
      <c r="I486" s="407">
        <f t="shared" si="162"/>
        <v>5.3161322240896345</v>
      </c>
      <c r="J486" s="407">
        <f t="shared" si="162"/>
        <v>0</v>
      </c>
      <c r="K486" s="407">
        <f t="shared" si="162"/>
        <v>0</v>
      </c>
      <c r="L486" s="407">
        <f t="shared" si="162"/>
        <v>6.0624990196078432</v>
      </c>
      <c r="M486" s="407"/>
      <c r="N486" s="351"/>
      <c r="O486" s="368" t="s">
        <v>241</v>
      </c>
      <c r="P486" s="369">
        <f>P322*0.521</f>
        <v>5.9605311470588243</v>
      </c>
      <c r="Q486" s="369">
        <f>Q322*0.521</f>
        <v>7.1058423823529413</v>
      </c>
      <c r="R486" s="369">
        <f>R322*0.521</f>
        <v>5.2947295671682628</v>
      </c>
      <c r="S486" s="369">
        <f>S322*0.521</f>
        <v>6.0624990196078432</v>
      </c>
      <c r="T486" s="351"/>
      <c r="U486" s="368" t="s">
        <v>241</v>
      </c>
      <c r="V486" s="369">
        <f>V322*0.521</f>
        <v>6.2572439023163673</v>
      </c>
      <c r="W486" s="369">
        <f>W322*0.521</f>
        <v>5.9544686319936355</v>
      </c>
      <c r="X486" s="351"/>
      <c r="Y486" s="368" t="s">
        <v>241</v>
      </c>
      <c r="Z486" s="369">
        <f>Z322*0.521</f>
        <v>5.9724543590395847</v>
      </c>
    </row>
    <row r="487" spans="1:30">
      <c r="A487" s="408" t="s">
        <v>97</v>
      </c>
      <c r="B487" s="406">
        <f>B323*0.487</f>
        <v>5.6005544820905744</v>
      </c>
      <c r="C487" s="407">
        <f t="shared" ref="C487:L487" si="163">C323*0.487</f>
        <v>5.6570146927839842</v>
      </c>
      <c r="D487" s="418">
        <f t="shared" si="163"/>
        <v>5.7270930609124679</v>
      </c>
      <c r="E487" s="407">
        <f t="shared" si="163"/>
        <v>5.7360344011283004</v>
      </c>
      <c r="F487" s="407">
        <f t="shared" si="163"/>
        <v>5.7301981209404103</v>
      </c>
      <c r="G487" s="407">
        <f t="shared" si="163"/>
        <v>5.7248761237753572</v>
      </c>
      <c r="H487" s="407">
        <f t="shared" si="163"/>
        <v>5.5729577003327462</v>
      </c>
      <c r="I487" s="407">
        <f t="shared" si="163"/>
        <v>5.4655996271910441</v>
      </c>
      <c r="J487" s="407">
        <f t="shared" si="163"/>
        <v>5.5169179319816788</v>
      </c>
      <c r="K487" s="407">
        <f t="shared" si="163"/>
        <v>5.5344417104783492</v>
      </c>
      <c r="L487" s="407">
        <f t="shared" si="163"/>
        <v>5.3459454372529045</v>
      </c>
      <c r="M487" s="407">
        <f>M322*0.521</f>
        <v>0</v>
      </c>
      <c r="N487" s="351"/>
      <c r="O487" s="368" t="s">
        <v>97</v>
      </c>
      <c r="P487" s="369">
        <f>P323*0.487</f>
        <v>5.6597914805114611</v>
      </c>
      <c r="Q487" s="369">
        <f>Q323*0.487</f>
        <v>5.7303638639409451</v>
      </c>
      <c r="R487" s="369">
        <f>R323*0.487</f>
        <v>5.5171067540495864</v>
      </c>
      <c r="S487" s="369">
        <f>S323*0.487</f>
        <v>5.4073511132637702</v>
      </c>
      <c r="T487" s="351"/>
      <c r="U487" s="368" t="s">
        <v>97</v>
      </c>
      <c r="V487" s="369">
        <f>V323*0.487</f>
        <v>5.6939485765705635</v>
      </c>
      <c r="W487" s="369">
        <f>W323*0.487</f>
        <v>5.4627979866837277</v>
      </c>
      <c r="X487" s="351"/>
      <c r="Y487" s="368" t="s">
        <v>97</v>
      </c>
      <c r="Z487" s="369">
        <f>Z323*0.487</f>
        <v>5.5743104075825372</v>
      </c>
    </row>
    <row r="488" spans="1:30" ht="13.5" thickBot="1">
      <c r="A488" s="409" t="s">
        <v>242</v>
      </c>
      <c r="B488" s="410">
        <f>B324*0.518</f>
        <v>6.8383878076779316</v>
      </c>
      <c r="C488" s="419">
        <f t="shared" ref="C488:L488" si="164">C324*0.518</f>
        <v>6.8668396764752355</v>
      </c>
      <c r="D488" s="420">
        <f t="shared" si="164"/>
        <v>6.8672994048314582</v>
      </c>
      <c r="E488" s="419">
        <f t="shared" si="164"/>
        <v>6.8856473797276614</v>
      </c>
      <c r="F488" s="419">
        <f t="shared" si="164"/>
        <v>6.8961550947248309</v>
      </c>
      <c r="G488" s="419">
        <f t="shared" si="164"/>
        <v>6.8898222581055846</v>
      </c>
      <c r="H488" s="419">
        <f t="shared" si="164"/>
        <v>6.7949048424751295</v>
      </c>
      <c r="I488" s="419">
        <f t="shared" si="164"/>
        <v>6.8318823425954776</v>
      </c>
      <c r="J488" s="419">
        <f t="shared" si="164"/>
        <v>6.8223887325761989</v>
      </c>
      <c r="K488" s="419">
        <f t="shared" si="164"/>
        <v>6.8943605517339224</v>
      </c>
      <c r="L488" s="419">
        <f t="shared" si="164"/>
        <v>6.8527689994562069</v>
      </c>
      <c r="M488" s="407">
        <f>M323*0.487</f>
        <v>5.2905677518861598</v>
      </c>
      <c r="N488" s="351"/>
      <c r="O488" s="376" t="s">
        <v>242</v>
      </c>
      <c r="P488" s="377">
        <f>P324*0.518</f>
        <v>6.8571488028799035</v>
      </c>
      <c r="Q488" s="377">
        <f>Q324*0.518</f>
        <v>6.8905082274033882</v>
      </c>
      <c r="R488" s="377">
        <f>R324*0.518</f>
        <v>6.815721069188247</v>
      </c>
      <c r="S488" s="377">
        <f>S324*0.518</f>
        <v>6.8801273940415886</v>
      </c>
      <c r="T488" s="351"/>
      <c r="U488" s="376" t="s">
        <v>242</v>
      </c>
      <c r="V488" s="377">
        <f>V324*0.518</f>
        <v>6.8748077285224038</v>
      </c>
      <c r="W488" s="377">
        <f>W324*0.518</f>
        <v>6.8463624710681135</v>
      </c>
      <c r="X488" s="351"/>
      <c r="Y488" s="376" t="s">
        <v>242</v>
      </c>
      <c r="Z488" s="377">
        <f>Z324*0.518</f>
        <v>6.8609991162458019</v>
      </c>
      <c r="AB488" s="106"/>
      <c r="AC488" s="106"/>
      <c r="AD488" s="106"/>
    </row>
    <row r="489" spans="1:30">
      <c r="AB489" s="106"/>
      <c r="AC489" s="106"/>
      <c r="AD489" s="106"/>
    </row>
    <row r="490" spans="1:30" ht="16.5" thickBot="1">
      <c r="A490" s="352">
        <v>2019</v>
      </c>
      <c r="B490" s="351"/>
      <c r="C490" s="351" t="s">
        <v>249</v>
      </c>
      <c r="D490" s="351"/>
      <c r="E490" s="351"/>
      <c r="F490" s="351"/>
      <c r="G490" s="351"/>
      <c r="H490" s="351"/>
      <c r="I490" s="351"/>
      <c r="J490" s="351"/>
      <c r="K490" s="351"/>
      <c r="L490" s="351"/>
      <c r="M490" s="350" t="s">
        <v>121</v>
      </c>
      <c r="N490" s="351"/>
      <c r="O490" s="352">
        <v>2019</v>
      </c>
      <c r="P490" s="353" t="s">
        <v>216</v>
      </c>
      <c r="Q490" s="353"/>
      <c r="R490" s="353"/>
      <c r="S490" s="353"/>
      <c r="T490" s="351"/>
      <c r="U490" s="352">
        <v>2019</v>
      </c>
      <c r="V490" s="353" t="s">
        <v>217</v>
      </c>
      <c r="W490" s="353"/>
      <c r="X490" s="351"/>
      <c r="Y490" s="352">
        <v>2019</v>
      </c>
      <c r="Z490" s="351"/>
      <c r="AB490" s="106"/>
      <c r="AC490" s="106"/>
      <c r="AD490" s="106"/>
    </row>
    <row r="491" spans="1:30" ht="13.5" thickBot="1">
      <c r="A491" s="357"/>
      <c r="B491" s="385" t="s">
        <v>219</v>
      </c>
      <c r="C491" s="385" t="s">
        <v>220</v>
      </c>
      <c r="D491" s="385" t="s">
        <v>221</v>
      </c>
      <c r="E491" s="385" t="s">
        <v>222</v>
      </c>
      <c r="F491" s="385" t="s">
        <v>223</v>
      </c>
      <c r="G491" s="385" t="s">
        <v>224</v>
      </c>
      <c r="H491" s="385" t="s">
        <v>225</v>
      </c>
      <c r="I491" s="385" t="s">
        <v>226</v>
      </c>
      <c r="J491" s="385" t="s">
        <v>227</v>
      </c>
      <c r="K491" s="385" t="s">
        <v>228</v>
      </c>
      <c r="L491" s="385" t="s">
        <v>229</v>
      </c>
      <c r="M491" s="386" t="s">
        <v>230</v>
      </c>
      <c r="N491" s="351"/>
      <c r="O491" s="389"/>
      <c r="P491" s="385" t="s">
        <v>231</v>
      </c>
      <c r="Q491" s="385" t="s">
        <v>232</v>
      </c>
      <c r="R491" s="385" t="s">
        <v>233</v>
      </c>
      <c r="S491" s="386" t="s">
        <v>234</v>
      </c>
      <c r="T491" s="351"/>
      <c r="U491" s="389"/>
      <c r="V491" s="385" t="s">
        <v>235</v>
      </c>
      <c r="W491" s="386" t="s">
        <v>236</v>
      </c>
      <c r="X491" s="351"/>
      <c r="Y491" s="357"/>
      <c r="Z491" s="386" t="s">
        <v>237</v>
      </c>
      <c r="AB491" s="106"/>
      <c r="AC491" s="106"/>
      <c r="AD491" s="106"/>
    </row>
    <row r="492" spans="1:30" ht="13.5" thickBot="1">
      <c r="A492" s="390" t="s">
        <v>238</v>
      </c>
      <c r="B492" s="412">
        <f>B328*0.518</f>
        <v>6.6512236785150636</v>
      </c>
      <c r="C492" s="412">
        <f t="shared" ref="C492:M492" si="165">C328*0.518</f>
        <v>6.4415692231332429</v>
      </c>
      <c r="D492" s="413">
        <f t="shared" si="165"/>
        <v>6.451390186188064</v>
      </c>
      <c r="E492" s="412">
        <f t="shared" si="165"/>
        <v>6.3159437529405134</v>
      </c>
      <c r="F492" s="412">
        <f t="shared" si="165"/>
        <v>6.2696934876512316</v>
      </c>
      <c r="G492" s="412">
        <f t="shared" si="165"/>
        <v>6.0886232691403466</v>
      </c>
      <c r="H492" s="412">
        <f t="shared" si="165"/>
        <v>5.7341366685113497</v>
      </c>
      <c r="I492" s="412">
        <f t="shared" si="165"/>
        <v>5.9924644788695645</v>
      </c>
      <c r="J492" s="412">
        <f t="shared" si="165"/>
        <v>5.9395157551697038</v>
      </c>
      <c r="K492" s="412">
        <f t="shared" si="165"/>
        <v>5.9913963226332685</v>
      </c>
      <c r="L492" s="412">
        <f t="shared" si="165"/>
        <v>6.1544168764437037</v>
      </c>
      <c r="M492" s="414">
        <f t="shared" si="165"/>
        <v>6.2070157850332679</v>
      </c>
      <c r="N492" s="351"/>
      <c r="O492" s="393" t="s">
        <v>238</v>
      </c>
      <c r="P492" s="366">
        <f>P328*0.518</f>
        <v>6.3982648978943049</v>
      </c>
      <c r="Q492" s="366">
        <f>Q328*0.518</f>
        <v>6.2266890701763487</v>
      </c>
      <c r="R492" s="366">
        <f>R328*0.518</f>
        <v>5.8790049670245876</v>
      </c>
      <c r="S492" s="366">
        <f>S328*0.518</f>
        <v>6.1091104353554062</v>
      </c>
      <c r="T492" s="351"/>
      <c r="U492" s="393" t="s">
        <v>238</v>
      </c>
      <c r="V492" s="366">
        <f>V328*0.518</f>
        <v>6.3738286028035676</v>
      </c>
      <c r="W492" s="366">
        <f>W328*0.518</f>
        <v>6.0080102222505234</v>
      </c>
      <c r="X492" s="351"/>
      <c r="Y492" s="393" t="s">
        <v>238</v>
      </c>
      <c r="Z492" s="366">
        <f>Z328*0.518</f>
        <v>6.181004161957703</v>
      </c>
      <c r="AB492" s="106"/>
      <c r="AC492" s="106"/>
      <c r="AD492" s="106"/>
    </row>
    <row r="493" spans="1:30">
      <c r="A493" s="405" t="s">
        <v>243</v>
      </c>
      <c r="B493" s="415">
        <f>B329*0.539</f>
        <v>6.8633878007173008</v>
      </c>
      <c r="C493" s="416">
        <f t="shared" ref="C493:M493" si="166">C329*0.539</f>
        <v>6.8860365729283552</v>
      </c>
      <c r="D493" s="417">
        <f t="shared" si="166"/>
        <v>6.5525732707412718</v>
      </c>
      <c r="E493" s="416">
        <f t="shared" si="166"/>
        <v>6.6038418696597052</v>
      </c>
      <c r="F493" s="416">
        <f t="shared" si="166"/>
        <v>6.5063513236067312</v>
      </c>
      <c r="G493" s="416">
        <f t="shared" si="166"/>
        <v>6.2278649878660346</v>
      </c>
      <c r="H493" s="416">
        <f t="shared" si="166"/>
        <v>5.889505759521672</v>
      </c>
      <c r="I493" s="416">
        <f t="shared" si="166"/>
        <v>6.3488751521189153</v>
      </c>
      <c r="J493" s="416">
        <f t="shared" si="166"/>
        <v>6.1123397558866355</v>
      </c>
      <c r="K493" s="416">
        <f t="shared" si="166"/>
        <v>6.373092968950707</v>
      </c>
      <c r="L493" s="416">
        <f t="shared" si="166"/>
        <v>6.5133510708061015</v>
      </c>
      <c r="M493" s="416">
        <f t="shared" si="166"/>
        <v>6.4531077640527901</v>
      </c>
      <c r="N493" s="351"/>
      <c r="O493" s="397" t="s">
        <v>243</v>
      </c>
      <c r="P493" s="372">
        <f>P329*0.539</f>
        <v>6.6502601970435338</v>
      </c>
      <c r="Q493" s="372">
        <f>Q329*0.539</f>
        <v>6.4672896157596007</v>
      </c>
      <c r="R493" s="372">
        <f>R329*0.539</f>
        <v>6.1082008265880576</v>
      </c>
      <c r="S493" s="372">
        <f>S329*0.539</f>
        <v>6.4020519231945059</v>
      </c>
      <c r="T493" s="351"/>
      <c r="U493" s="397" t="s">
        <v>243</v>
      </c>
      <c r="V493" s="372">
        <f>V329*0.539</f>
        <v>6.6056304654608207</v>
      </c>
      <c r="W493" s="372">
        <f>W329*0.539</f>
        <v>6.2942122909628022</v>
      </c>
      <c r="X493" s="351"/>
      <c r="Y493" s="394" t="s">
        <v>243</v>
      </c>
      <c r="Z493" s="372">
        <f>Z329*0.539</f>
        <v>6.4149255437156079</v>
      </c>
      <c r="AB493" s="106"/>
      <c r="AC493" s="106"/>
      <c r="AD493" s="106"/>
    </row>
    <row r="494" spans="1:30">
      <c r="A494" s="408" t="s">
        <v>239</v>
      </c>
      <c r="B494" s="406">
        <f>B330*0.533</f>
        <v>7.3317502396178824</v>
      </c>
      <c r="C494" s="407">
        <f t="shared" ref="C494:M495" si="167">C330*0.533</f>
        <v>7.0142831886165053</v>
      </c>
      <c r="D494" s="418">
        <f t="shared" si="167"/>
        <v>6.9761645254627513</v>
      </c>
      <c r="E494" s="407">
        <f t="shared" si="167"/>
        <v>6.7680594349373644</v>
      </c>
      <c r="F494" s="407">
        <f t="shared" si="167"/>
        <v>6.6439478306707969</v>
      </c>
      <c r="G494" s="407">
        <f t="shared" si="167"/>
        <v>6.3901875901613963</v>
      </c>
      <c r="H494" s="407">
        <f t="shared" si="167"/>
        <v>6.0463649885985609</v>
      </c>
      <c r="I494" s="407">
        <f t="shared" si="167"/>
        <v>6.4476368221949363</v>
      </c>
      <c r="J494" s="407">
        <f t="shared" si="167"/>
        <v>6.337696832220546</v>
      </c>
      <c r="K494" s="407">
        <f t="shared" si="167"/>
        <v>6.4791826778165618</v>
      </c>
      <c r="L494" s="407">
        <f t="shared" si="167"/>
        <v>6.686241047746611</v>
      </c>
      <c r="M494" s="407">
        <f t="shared" si="167"/>
        <v>6.7519752308248027</v>
      </c>
      <c r="N494" s="351"/>
      <c r="O494" s="368" t="s">
        <v>239</v>
      </c>
      <c r="P494" s="369">
        <f>P330*0.533</f>
        <v>6.9841151387994387</v>
      </c>
      <c r="Q494" s="369">
        <f t="shared" ref="Q494:S495" si="168">Q330*0.533</f>
        <v>6.6022963610264425</v>
      </c>
      <c r="R494" s="369">
        <f t="shared" si="168"/>
        <v>6.272281473509965</v>
      </c>
      <c r="S494" s="369">
        <f t="shared" si="168"/>
        <v>6.6232813760741616</v>
      </c>
      <c r="T494" s="351"/>
      <c r="U494" s="368" t="s">
        <v>239</v>
      </c>
      <c r="V494" s="369">
        <f>V330*0.533</f>
        <v>6.8660378351052751</v>
      </c>
      <c r="W494" s="369">
        <f>W330*0.533</f>
        <v>6.4413188860017838</v>
      </c>
      <c r="X494" s="351"/>
      <c r="Y494" s="368" t="s">
        <v>239</v>
      </c>
      <c r="Z494" s="369">
        <f>Z330*0.533</f>
        <v>6.6556685724332576</v>
      </c>
      <c r="AB494" s="106"/>
      <c r="AC494" s="106"/>
      <c r="AD494" s="106"/>
    </row>
    <row r="495" spans="1:30">
      <c r="A495" s="408" t="s">
        <v>240</v>
      </c>
      <c r="B495" s="406">
        <f>B331*0.533</f>
        <v>7.2505074634497442</v>
      </c>
      <c r="C495" s="407">
        <f t="shared" si="167"/>
        <v>6.8932808752377088</v>
      </c>
      <c r="D495" s="418">
        <f t="shared" si="167"/>
        <v>6.8768717029384394</v>
      </c>
      <c r="E495" s="407">
        <f t="shared" si="167"/>
        <v>6.6556626595436708</v>
      </c>
      <c r="F495" s="407">
        <f t="shared" si="167"/>
        <v>6.4870110427835055</v>
      </c>
      <c r="G495" s="407">
        <f t="shared" si="167"/>
        <v>6.1721828851508702</v>
      </c>
      <c r="H495" s="407">
        <f t="shared" si="167"/>
        <v>5.8610469037100819</v>
      </c>
      <c r="I495" s="407">
        <f t="shared" si="167"/>
        <v>6.3341838431940198</v>
      </c>
      <c r="J495" s="407">
        <f t="shared" si="167"/>
        <v>6.1931971260488892</v>
      </c>
      <c r="K495" s="407">
        <f t="shared" si="167"/>
        <v>6.43303677836807</v>
      </c>
      <c r="L495" s="407">
        <f t="shared" si="167"/>
        <v>6.6444383328458319</v>
      </c>
      <c r="M495" s="407">
        <f t="shared" si="167"/>
        <v>6.7293390372215054</v>
      </c>
      <c r="N495" s="351"/>
      <c r="O495" s="368" t="s">
        <v>240</v>
      </c>
      <c r="P495" s="369">
        <f>P331*0.533</f>
        <v>6.8914794899571934</v>
      </c>
      <c r="Q495" s="369">
        <f t="shared" si="168"/>
        <v>6.4459247924675855</v>
      </c>
      <c r="R495" s="369">
        <f t="shared" si="168"/>
        <v>6.1103438349868204</v>
      </c>
      <c r="S495" s="369">
        <f t="shared" si="168"/>
        <v>6.5879319251020414</v>
      </c>
      <c r="T495" s="351"/>
      <c r="U495" s="368" t="s">
        <v>240</v>
      </c>
      <c r="V495" s="369">
        <f>V331*0.533</f>
        <v>6.7142058595742364</v>
      </c>
      <c r="W495" s="369">
        <f>W331*0.533</f>
        <v>6.3078594071340719</v>
      </c>
      <c r="X495" s="351"/>
      <c r="Y495" s="368" t="s">
        <v>240</v>
      </c>
      <c r="Z495" s="369">
        <f>Z331*0.533</f>
        <v>6.5302250992155537</v>
      </c>
      <c r="AB495" s="106"/>
      <c r="AC495" s="106"/>
      <c r="AD495" s="106"/>
    </row>
    <row r="496" spans="1:30">
      <c r="A496" s="408" t="s">
        <v>241</v>
      </c>
      <c r="B496" s="406">
        <f>B332*0.533</f>
        <v>0</v>
      </c>
      <c r="C496" s="407">
        <f t="shared" ref="C496:M496" si="169">C332*0.521</f>
        <v>0</v>
      </c>
      <c r="D496" s="418">
        <f t="shared" si="169"/>
        <v>0</v>
      </c>
      <c r="E496" s="407">
        <f t="shared" si="169"/>
        <v>0</v>
      </c>
      <c r="F496" s="407">
        <f t="shared" si="169"/>
        <v>0</v>
      </c>
      <c r="G496" s="407">
        <f t="shared" si="169"/>
        <v>6.0513941634727537</v>
      </c>
      <c r="H496" s="407">
        <f t="shared" si="169"/>
        <v>5.2164563137254891</v>
      </c>
      <c r="I496" s="407">
        <f t="shared" si="169"/>
        <v>5.8387754901960776</v>
      </c>
      <c r="J496" s="407">
        <f t="shared" si="169"/>
        <v>0</v>
      </c>
      <c r="K496" s="407">
        <f t="shared" si="169"/>
        <v>0</v>
      </c>
      <c r="L496" s="407">
        <f t="shared" si="169"/>
        <v>0</v>
      </c>
      <c r="M496" s="407">
        <f t="shared" si="169"/>
        <v>0</v>
      </c>
      <c r="N496" s="351"/>
      <c r="O496" s="368" t="s">
        <v>241</v>
      </c>
      <c r="P496" s="369">
        <f>P332*0.521</f>
        <v>6.6729504441437486</v>
      </c>
      <c r="Q496" s="369">
        <f>Q332*0.521</f>
        <v>6.1678068966519417</v>
      </c>
      <c r="R496" s="369">
        <f>R332*0.521</f>
        <v>5.7462484183946954</v>
      </c>
      <c r="S496" s="369">
        <f>S332*0.521</f>
        <v>0</v>
      </c>
      <c r="T496" s="351"/>
      <c r="U496" s="368" t="s">
        <v>241</v>
      </c>
      <c r="V496" s="369">
        <f>V332*0.521</f>
        <v>6.4633809036364003</v>
      </c>
      <c r="W496" s="369">
        <f>W332*0.521</f>
        <v>5.8861399093200921</v>
      </c>
      <c r="X496" s="351"/>
      <c r="Y496" s="368" t="s">
        <v>241</v>
      </c>
      <c r="Z496" s="369">
        <f>Z332*0.521</f>
        <v>6.2433336289154377</v>
      </c>
      <c r="AB496" s="106"/>
      <c r="AC496" s="106"/>
      <c r="AD496" s="106"/>
    </row>
    <row r="497" spans="1:30">
      <c r="A497" s="408" t="s">
        <v>97</v>
      </c>
      <c r="B497" s="406">
        <f>B333*0.521</f>
        <v>5.6270223307308553</v>
      </c>
      <c r="C497" s="407">
        <f t="shared" ref="C497:M497" si="170">C333*0.487</f>
        <v>5.0925365501071767</v>
      </c>
      <c r="D497" s="418">
        <f t="shared" si="170"/>
        <v>5.2073495488219557</v>
      </c>
      <c r="E497" s="407">
        <f t="shared" si="170"/>
        <v>5.1628042060639343</v>
      </c>
      <c r="F497" s="407">
        <f t="shared" si="170"/>
        <v>5.1958844106913933</v>
      </c>
      <c r="G497" s="407">
        <f t="shared" si="170"/>
        <v>5.110064155412859</v>
      </c>
      <c r="H497" s="407">
        <f t="shared" si="170"/>
        <v>4.7642450717646536</v>
      </c>
      <c r="I497" s="407">
        <f t="shared" si="170"/>
        <v>4.8406149024506107</v>
      </c>
      <c r="J497" s="407">
        <f t="shared" si="170"/>
        <v>4.8062692228330928</v>
      </c>
      <c r="K497" s="407">
        <f t="shared" si="170"/>
        <v>4.8734514055274154</v>
      </c>
      <c r="L497" s="407">
        <f t="shared" si="170"/>
        <v>4.8957702769648215</v>
      </c>
      <c r="M497" s="407">
        <f t="shared" si="170"/>
        <v>4.9257053533335808</v>
      </c>
      <c r="N497" s="351"/>
      <c r="O497" s="368" t="s">
        <v>97</v>
      </c>
      <c r="P497" s="369">
        <f>P333*0.487</f>
        <v>5.0968040991455084</v>
      </c>
      <c r="Q497" s="369">
        <f>Q333*0.487</f>
        <v>5.1570898249999777</v>
      </c>
      <c r="R497" s="369">
        <f>R333*0.487</f>
        <v>4.8002426973340508</v>
      </c>
      <c r="S497" s="369">
        <f>S333*0.487</f>
        <v>4.8963047448956667</v>
      </c>
      <c r="T497" s="351"/>
      <c r="U497" s="368" t="s">
        <v>97</v>
      </c>
      <c r="V497" s="369">
        <f>V333*0.487</f>
        <v>5.1781075213787826</v>
      </c>
      <c r="W497" s="369">
        <f>W333*0.487</f>
        <v>4.8821238843289896</v>
      </c>
      <c r="X497" s="351"/>
      <c r="Y497" s="368" t="s">
        <v>97</v>
      </c>
      <c r="Z497" s="369">
        <f>Z333*0.487</f>
        <v>5.0035552662301104</v>
      </c>
      <c r="AB497" s="106"/>
      <c r="AC497" s="106"/>
      <c r="AD497" s="106"/>
    </row>
    <row r="498" spans="1:30" ht="13.5" thickBot="1">
      <c r="A498" s="409" t="s">
        <v>242</v>
      </c>
      <c r="B498" s="406">
        <f>B334*0.487</f>
        <v>6.4583753873493137</v>
      </c>
      <c r="C498" s="419">
        <f t="shared" ref="C498:M498" si="171">C334*0.518</f>
        <v>6.7565276409610764</v>
      </c>
      <c r="D498" s="420">
        <f t="shared" si="171"/>
        <v>6.7956759302339016</v>
      </c>
      <c r="E498" s="419">
        <f t="shared" si="171"/>
        <v>6.7563120592570369</v>
      </c>
      <c r="F498" s="419">
        <f t="shared" si="171"/>
        <v>6.7245139450251425</v>
      </c>
      <c r="G498" s="419">
        <f t="shared" si="171"/>
        <v>6.6244309201825766</v>
      </c>
      <c r="H498" s="419">
        <f t="shared" si="171"/>
        <v>6.3346731763596997</v>
      </c>
      <c r="I498" s="419">
        <f t="shared" si="171"/>
        <v>6.4539655344005196</v>
      </c>
      <c r="J498" s="419">
        <f t="shared" si="171"/>
        <v>6.518974375587721</v>
      </c>
      <c r="K498" s="419">
        <f t="shared" si="171"/>
        <v>6.5333856413470821</v>
      </c>
      <c r="L498" s="419">
        <f t="shared" si="171"/>
        <v>6.6537407326659768</v>
      </c>
      <c r="M498" s="419">
        <f t="shared" si="171"/>
        <v>6.6851684091208776</v>
      </c>
      <c r="N498" s="351"/>
      <c r="O498" s="376" t="s">
        <v>242</v>
      </c>
      <c r="P498" s="377">
        <f>P334*0.518</f>
        <v>6.6780545955207726</v>
      </c>
      <c r="Q498" s="377">
        <f>Q334*0.518</f>
        <v>6.7012823042807854</v>
      </c>
      <c r="R498" s="377">
        <f>R334*0.518</f>
        <v>6.4260466054828047</v>
      </c>
      <c r="S498" s="377">
        <f>S334*0.518</f>
        <v>6.6271346203322139</v>
      </c>
      <c r="T498" s="351"/>
      <c r="U498" s="376" t="s">
        <v>242</v>
      </c>
      <c r="V498" s="377">
        <f>V334*0.518</f>
        <v>6.7525744459767463</v>
      </c>
      <c r="W498" s="377">
        <f>W334*0.518</f>
        <v>6.5404357950297127</v>
      </c>
      <c r="X498" s="351"/>
      <c r="Y498" s="376" t="s">
        <v>242</v>
      </c>
      <c r="Z498" s="377">
        <f>Z334*0.518</f>
        <v>6.6386322104113678</v>
      </c>
      <c r="AB498" s="106"/>
      <c r="AC498" s="106"/>
      <c r="AD498" s="106"/>
    </row>
    <row r="500" spans="1:30" ht="16.5" thickBot="1">
      <c r="A500" s="352">
        <v>2020</v>
      </c>
      <c r="B500" s="351"/>
      <c r="C500" s="351" t="s">
        <v>249</v>
      </c>
      <c r="D500" s="351"/>
      <c r="E500" s="351"/>
      <c r="F500" s="351"/>
      <c r="G500" s="351"/>
      <c r="H500" s="351"/>
      <c r="I500" s="351"/>
      <c r="J500" s="351"/>
      <c r="K500" s="351"/>
      <c r="L500" s="351"/>
      <c r="M500" s="350" t="s">
        <v>121</v>
      </c>
      <c r="N500" s="351"/>
      <c r="O500" s="352">
        <v>2020</v>
      </c>
      <c r="P500" s="353" t="s">
        <v>216</v>
      </c>
      <c r="Q500" s="353"/>
      <c r="R500" s="353"/>
      <c r="S500" s="353"/>
      <c r="T500" s="351"/>
      <c r="U500" s="352">
        <v>2020</v>
      </c>
      <c r="V500" s="353" t="s">
        <v>217</v>
      </c>
      <c r="W500" s="353"/>
      <c r="X500" s="351"/>
      <c r="Y500" s="352">
        <v>2020</v>
      </c>
      <c r="Z500" s="351"/>
    </row>
    <row r="501" spans="1:30" ht="13.5" thickBot="1">
      <c r="A501" s="357"/>
      <c r="B501" s="385" t="s">
        <v>219</v>
      </c>
      <c r="C501" s="385" t="s">
        <v>220</v>
      </c>
      <c r="D501" s="385" t="s">
        <v>221</v>
      </c>
      <c r="E501" s="385" t="s">
        <v>222</v>
      </c>
      <c r="F501" s="385" t="s">
        <v>223</v>
      </c>
      <c r="G501" s="385" t="s">
        <v>224</v>
      </c>
      <c r="H501" s="385" t="s">
        <v>225</v>
      </c>
      <c r="I501" s="385" t="s">
        <v>226</v>
      </c>
      <c r="J501" s="385" t="s">
        <v>227</v>
      </c>
      <c r="K501" s="385" t="s">
        <v>228</v>
      </c>
      <c r="L501" s="385" t="s">
        <v>229</v>
      </c>
      <c r="M501" s="386" t="s">
        <v>230</v>
      </c>
      <c r="N501" s="351"/>
      <c r="O501" s="389"/>
      <c r="P501" s="385" t="s">
        <v>231</v>
      </c>
      <c r="Q501" s="385" t="s">
        <v>232</v>
      </c>
      <c r="R501" s="385" t="s">
        <v>233</v>
      </c>
      <c r="S501" s="386" t="s">
        <v>234</v>
      </c>
      <c r="T501" s="351"/>
      <c r="U501" s="389"/>
      <c r="V501" s="385" t="s">
        <v>235</v>
      </c>
      <c r="W501" s="386" t="s">
        <v>236</v>
      </c>
      <c r="X501" s="351"/>
      <c r="Y501" s="357"/>
      <c r="Z501" s="386" t="s">
        <v>237</v>
      </c>
    </row>
    <row r="502" spans="1:30" ht="13.5" thickBot="1">
      <c r="A502" s="390" t="s">
        <v>238</v>
      </c>
      <c r="B502" s="412">
        <f>B338*0.518</f>
        <v>6.2432549254901968</v>
      </c>
      <c r="C502" s="412">
        <f t="shared" ref="C502:M502" si="172">C338*0.518</f>
        <v>6.2954013661251524</v>
      </c>
      <c r="D502" s="413">
        <f t="shared" si="172"/>
        <v>6.1378683296860528</v>
      </c>
      <c r="E502" s="412">
        <f t="shared" si="172"/>
        <v>5.8925579083380661</v>
      </c>
      <c r="F502" s="412">
        <f t="shared" si="172"/>
        <v>5.8311906766516834</v>
      </c>
      <c r="G502" s="412">
        <f t="shared" si="172"/>
        <v>6.070249019607842</v>
      </c>
      <c r="H502" s="412">
        <f t="shared" si="172"/>
        <v>6.0107342036356197</v>
      </c>
      <c r="I502" s="412">
        <f t="shared" si="172"/>
        <v>6.2756428941842115</v>
      </c>
      <c r="J502" s="412">
        <f t="shared" si="172"/>
        <v>6.304480823412371</v>
      </c>
      <c r="K502" s="412">
        <f t="shared" si="172"/>
        <v>6.2606947090636398</v>
      </c>
      <c r="L502" s="412">
        <f t="shared" si="172"/>
        <v>0</v>
      </c>
      <c r="M502" s="414">
        <f t="shared" si="172"/>
        <v>0</v>
      </c>
      <c r="N502" s="351"/>
      <c r="O502" s="393" t="s">
        <v>238</v>
      </c>
      <c r="P502" s="366">
        <f>P338*0.518</f>
        <v>6.2283121354624624</v>
      </c>
      <c r="Q502" s="366">
        <f>Q338*0.518</f>
        <v>5.9749867217986026</v>
      </c>
      <c r="R502" s="366">
        <f>R338*0.518</f>
        <v>6.1924418263653065</v>
      </c>
      <c r="S502" s="366">
        <f>S338*0.518</f>
        <v>0</v>
      </c>
      <c r="T502" s="351"/>
      <c r="U502" s="393" t="s">
        <v>238</v>
      </c>
      <c r="V502" s="366">
        <f>V338*0.518</f>
        <v>6.1083825809069321</v>
      </c>
      <c r="W502" s="366">
        <f>W338*0.518</f>
        <v>0</v>
      </c>
      <c r="X502" s="351"/>
      <c r="Y502" s="393" t="s">
        <v>238</v>
      </c>
      <c r="Z502" s="366">
        <f>Z338*0.518</f>
        <v>0</v>
      </c>
    </row>
    <row r="503" spans="1:30">
      <c r="A503" s="405" t="s">
        <v>243</v>
      </c>
      <c r="B503" s="415">
        <f>B339*0.539</f>
        <v>6.5453100382352938</v>
      </c>
      <c r="C503" s="416">
        <f t="shared" ref="C503:M503" si="173">C339*0.539</f>
        <v>6.4882299747320129</v>
      </c>
      <c r="D503" s="417">
        <f t="shared" si="173"/>
        <v>6.3142727622379775</v>
      </c>
      <c r="E503" s="416">
        <f t="shared" si="173"/>
        <v>6.0375220897565933</v>
      </c>
      <c r="F503" s="416">
        <f t="shared" si="173"/>
        <v>5.7397231564045557</v>
      </c>
      <c r="G503" s="416">
        <f t="shared" si="173"/>
        <v>6.2275637254901968</v>
      </c>
      <c r="H503" s="416">
        <f t="shared" si="173"/>
        <v>6.3847927003015919</v>
      </c>
      <c r="I503" s="416">
        <f t="shared" si="173"/>
        <v>6.6885350683704203</v>
      </c>
      <c r="J503" s="416">
        <f t="shared" si="173"/>
        <v>6.6359558706311992</v>
      </c>
      <c r="K503" s="416">
        <f t="shared" si="173"/>
        <v>6.6108097960985797</v>
      </c>
      <c r="L503" s="416">
        <f t="shared" si="173"/>
        <v>0</v>
      </c>
      <c r="M503" s="416">
        <f t="shared" si="173"/>
        <v>0</v>
      </c>
      <c r="N503" s="351"/>
      <c r="O503" s="397" t="s">
        <v>243</v>
      </c>
      <c r="P503" s="372">
        <f>P339*0.539</f>
        <v>6.4629412932026344</v>
      </c>
      <c r="Q503" s="372">
        <f>Q339*0.539</f>
        <v>6.0316290550611802</v>
      </c>
      <c r="R503" s="372">
        <f>R339*0.539</f>
        <v>6.5991403675747202</v>
      </c>
      <c r="S503" s="372">
        <f>S339*0.539</f>
        <v>0</v>
      </c>
      <c r="T503" s="351"/>
      <c r="U503" s="397" t="s">
        <v>243</v>
      </c>
      <c r="V503" s="372">
        <f>V339*0.539</f>
        <v>6.2681784286644984</v>
      </c>
      <c r="W503" s="372">
        <f>W339*0.539</f>
        <v>0</v>
      </c>
      <c r="X503" s="351"/>
      <c r="Y503" s="394" t="s">
        <v>243</v>
      </c>
      <c r="Z503" s="372">
        <f>Z339*0.539</f>
        <v>0</v>
      </c>
    </row>
    <row r="504" spans="1:30">
      <c r="A504" s="408" t="s">
        <v>239</v>
      </c>
      <c r="B504" s="406">
        <f>B340*0.533</f>
        <v>6.7688136431372543</v>
      </c>
      <c r="C504" s="407">
        <f t="shared" ref="C504:M505" si="174">C340*0.533</f>
        <v>6.7698539581119421</v>
      </c>
      <c r="D504" s="418">
        <f t="shared" si="174"/>
        <v>6.5630478929283029</v>
      </c>
      <c r="E504" s="407">
        <f t="shared" si="174"/>
        <v>6.3754717589237062</v>
      </c>
      <c r="F504" s="407">
        <f t="shared" si="174"/>
        <v>6.2932838896755419</v>
      </c>
      <c r="G504" s="407">
        <f t="shared" si="174"/>
        <v>6.5114833333333335</v>
      </c>
      <c r="H504" s="407">
        <f t="shared" si="174"/>
        <v>6.4679104615827985</v>
      </c>
      <c r="I504" s="407">
        <f t="shared" si="174"/>
        <v>6.8895656733176791</v>
      </c>
      <c r="J504" s="407">
        <f t="shared" si="174"/>
        <v>6.9027826615713463</v>
      </c>
      <c r="K504" s="407">
        <f t="shared" si="174"/>
        <v>6.9277491019341033</v>
      </c>
      <c r="L504" s="407">
        <f t="shared" si="174"/>
        <v>0</v>
      </c>
      <c r="M504" s="407">
        <f t="shared" si="174"/>
        <v>0</v>
      </c>
      <c r="N504" s="351"/>
      <c r="O504" s="368" t="s">
        <v>239</v>
      </c>
      <c r="P504" s="369">
        <f>P340*0.533</f>
        <v>6.7044633829794087</v>
      </c>
      <c r="Q504" s="369">
        <f t="shared" ref="Q504:S505" si="175">Q340*0.533</f>
        <v>6.4405032979771732</v>
      </c>
      <c r="R504" s="369">
        <f t="shared" si="175"/>
        <v>6.7522117849864305</v>
      </c>
      <c r="S504" s="369">
        <f t="shared" si="175"/>
        <v>0</v>
      </c>
      <c r="T504" s="351"/>
      <c r="U504" s="368" t="s">
        <v>239</v>
      </c>
      <c r="V504" s="369">
        <f>V340*0.533</f>
        <v>6.5822095634179263</v>
      </c>
      <c r="W504" s="369">
        <f>W340*0.533</f>
        <v>0</v>
      </c>
      <c r="X504" s="351"/>
      <c r="Y504" s="368" t="s">
        <v>239</v>
      </c>
      <c r="Z504" s="369">
        <f>Z340*0.533</f>
        <v>0</v>
      </c>
    </row>
    <row r="505" spans="1:30">
      <c r="A505" s="408" t="s">
        <v>240</v>
      </c>
      <c r="B505" s="406">
        <f>B341*0.533</f>
        <v>6.6992890186274519</v>
      </c>
      <c r="C505" s="407">
        <f t="shared" si="174"/>
        <v>6.6953997773665952</v>
      </c>
      <c r="D505" s="418">
        <f t="shared" si="174"/>
        <v>6.4817038513146414</v>
      </c>
      <c r="E505" s="407">
        <f t="shared" si="174"/>
        <v>6.3195449985427148</v>
      </c>
      <c r="F505" s="407">
        <f t="shared" si="174"/>
        <v>6.230410883265697</v>
      </c>
      <c r="G505" s="407">
        <f t="shared" si="174"/>
        <v>6.4482549019607847</v>
      </c>
      <c r="H505" s="407">
        <f t="shared" si="174"/>
        <v>6.384806651060317</v>
      </c>
      <c r="I505" s="407">
        <f t="shared" si="174"/>
        <v>6.8743637289992323</v>
      </c>
      <c r="J505" s="407">
        <f t="shared" si="174"/>
        <v>6.8909694085942013</v>
      </c>
      <c r="K505" s="407">
        <f t="shared" si="174"/>
        <v>6.89016194934712</v>
      </c>
      <c r="L505" s="407">
        <f t="shared" si="174"/>
        <v>0</v>
      </c>
      <c r="M505" s="407">
        <f t="shared" si="174"/>
        <v>0</v>
      </c>
      <c r="N505" s="351"/>
      <c r="O505" s="368" t="s">
        <v>240</v>
      </c>
      <c r="P505" s="369">
        <f>P341*0.533</f>
        <v>6.6319715726358419</v>
      </c>
      <c r="Q505" s="369">
        <f t="shared" si="175"/>
        <v>6.3775084369103521</v>
      </c>
      <c r="R505" s="369">
        <f t="shared" si="175"/>
        <v>6.7188044097983459</v>
      </c>
      <c r="S505" s="369">
        <f t="shared" si="175"/>
        <v>0</v>
      </c>
      <c r="T505" s="351"/>
      <c r="U505" s="368" t="s">
        <v>240</v>
      </c>
      <c r="V505" s="369">
        <f>V341*0.533</f>
        <v>6.5056151564541089</v>
      </c>
      <c r="W505" s="369">
        <f>W341*0.533</f>
        <v>0</v>
      </c>
      <c r="X505" s="351"/>
      <c r="Y505" s="368" t="s">
        <v>240</v>
      </c>
      <c r="Z505" s="369">
        <f>Z341*0.533</f>
        <v>0</v>
      </c>
    </row>
    <row r="506" spans="1:30">
      <c r="A506" s="408" t="s">
        <v>241</v>
      </c>
      <c r="B506" s="406">
        <f>B342*0.533</f>
        <v>0</v>
      </c>
      <c r="C506" s="407">
        <f t="shared" ref="C506:M506" si="176">C342*0.521</f>
        <v>0</v>
      </c>
      <c r="D506" s="418">
        <f t="shared" si="176"/>
        <v>0</v>
      </c>
      <c r="E506" s="407">
        <f t="shared" si="176"/>
        <v>0</v>
      </c>
      <c r="F506" s="407">
        <f t="shared" si="176"/>
        <v>6.1885024990388304</v>
      </c>
      <c r="G506" s="407">
        <f t="shared" si="176"/>
        <v>6.775553921568628</v>
      </c>
      <c r="H506" s="407">
        <f t="shared" si="176"/>
        <v>7.31651537254902</v>
      </c>
      <c r="I506" s="407">
        <f t="shared" si="176"/>
        <v>0</v>
      </c>
      <c r="J506" s="407">
        <f t="shared" si="176"/>
        <v>0</v>
      </c>
      <c r="K506" s="407">
        <f t="shared" si="176"/>
        <v>5.5208429019607843</v>
      </c>
      <c r="L506" s="407">
        <f t="shared" si="176"/>
        <v>0</v>
      </c>
      <c r="M506" s="407">
        <f t="shared" si="176"/>
        <v>0</v>
      </c>
      <c r="N506" s="351"/>
      <c r="O506" s="368" t="s">
        <v>241</v>
      </c>
      <c r="P506" s="369">
        <f>P342*0.521</f>
        <v>0</v>
      </c>
      <c r="Q506" s="369">
        <f>Q342*0.521</f>
        <v>6.5088833374925725</v>
      </c>
      <c r="R506" s="369">
        <f>R342*0.521</f>
        <v>7.31651537254902</v>
      </c>
      <c r="S506" s="369">
        <f>S342*0.521</f>
        <v>0</v>
      </c>
      <c r="T506" s="351"/>
      <c r="U506" s="368" t="s">
        <v>241</v>
      </c>
      <c r="V506" s="369">
        <f>V342*0.521</f>
        <v>6.1988784313725489</v>
      </c>
      <c r="W506" s="369">
        <f>W342*0.521</f>
        <v>0</v>
      </c>
      <c r="X506" s="351"/>
      <c r="Y506" s="368" t="s">
        <v>241</v>
      </c>
      <c r="Z506" s="369">
        <f>Z342*0.521</f>
        <v>0</v>
      </c>
    </row>
    <row r="507" spans="1:30">
      <c r="A507" s="408" t="s">
        <v>97</v>
      </c>
      <c r="B507" s="406">
        <f>B343*0.521</f>
        <v>5.3031491813725493</v>
      </c>
      <c r="C507" s="407">
        <f t="shared" ref="C507:M507" si="177">C343*0.487</f>
        <v>5.039261617498874</v>
      </c>
      <c r="D507" s="418">
        <f t="shared" si="177"/>
        <v>5.0171774859792579</v>
      </c>
      <c r="E507" s="407">
        <f t="shared" si="177"/>
        <v>4.7622835686869145</v>
      </c>
      <c r="F507" s="407">
        <f t="shared" si="177"/>
        <v>4.6201669738669455</v>
      </c>
      <c r="G507" s="407">
        <f t="shared" si="177"/>
        <v>4.8547215686274496</v>
      </c>
      <c r="H507" s="407">
        <f t="shared" si="177"/>
        <v>4.8848063958358159</v>
      </c>
      <c r="I507" s="407">
        <f t="shared" si="177"/>
        <v>4.9286967334347986</v>
      </c>
      <c r="J507" s="407">
        <f t="shared" si="177"/>
        <v>5.0207274765195464</v>
      </c>
      <c r="K507" s="407">
        <f t="shared" si="177"/>
        <v>5.0136076135745435</v>
      </c>
      <c r="L507" s="407">
        <f t="shared" si="177"/>
        <v>0</v>
      </c>
      <c r="M507" s="407">
        <f t="shared" si="177"/>
        <v>0</v>
      </c>
      <c r="N507" s="351"/>
      <c r="O507" s="368" t="s">
        <v>97</v>
      </c>
      <c r="P507" s="369">
        <f>P343*0.487</f>
        <v>5.0017573434365188</v>
      </c>
      <c r="Q507" s="369">
        <f>Q343*0.487</f>
        <v>4.7770475025826471</v>
      </c>
      <c r="R507" s="369">
        <f>R343*0.487</f>
        <v>4.9418599789000162</v>
      </c>
      <c r="S507" s="369">
        <f>S343*0.487</f>
        <v>0</v>
      </c>
      <c r="T507" s="351"/>
      <c r="U507" s="368" t="s">
        <v>97</v>
      </c>
      <c r="V507" s="369">
        <f>V343*0.487</f>
        <v>4.8967298893693174</v>
      </c>
      <c r="W507" s="369">
        <f>W343*0.487</f>
        <v>0</v>
      </c>
      <c r="X507" s="351"/>
      <c r="Y507" s="368" t="s">
        <v>97</v>
      </c>
      <c r="Z507" s="369">
        <f>Z343*0.487</f>
        <v>0</v>
      </c>
    </row>
    <row r="508" spans="1:30" ht="13.5" thickBot="1">
      <c r="A508" s="409" t="s">
        <v>242</v>
      </c>
      <c r="B508" s="406">
        <f>B344*0.487</f>
        <v>6.2967109029411761</v>
      </c>
      <c r="C508" s="419">
        <f t="shared" ref="C508:M508" si="178">C344*0.518</f>
        <v>6.7210085053370996</v>
      </c>
      <c r="D508" s="420">
        <f t="shared" si="178"/>
        <v>6.5351504180668485</v>
      </c>
      <c r="E508" s="419">
        <f t="shared" si="178"/>
        <v>6.2942275879727081</v>
      </c>
      <c r="F508" s="419">
        <f t="shared" si="178"/>
        <v>6.2182329455204988</v>
      </c>
      <c r="G508" s="419">
        <f t="shared" si="178"/>
        <v>6.3881588235294116</v>
      </c>
      <c r="H508" s="419">
        <f t="shared" si="178"/>
        <v>6.3829894754708487</v>
      </c>
      <c r="I508" s="419">
        <f t="shared" si="178"/>
        <v>6.5485740635526106</v>
      </c>
      <c r="J508" s="419">
        <f t="shared" si="178"/>
        <v>6.6271381808060266</v>
      </c>
      <c r="K508" s="419">
        <f t="shared" si="178"/>
        <v>6.6472393718890794</v>
      </c>
      <c r="L508" s="419">
        <f t="shared" si="178"/>
        <v>0</v>
      </c>
      <c r="M508" s="419">
        <f t="shared" si="178"/>
        <v>0</v>
      </c>
      <c r="N508" s="351"/>
      <c r="O508" s="376" t="s">
        <v>242</v>
      </c>
      <c r="P508" s="377">
        <f>P344*0.518</f>
        <v>6.6567107229159435</v>
      </c>
      <c r="Q508" s="377">
        <f>Q344*0.518</f>
        <v>6.3463054008892961</v>
      </c>
      <c r="R508" s="377">
        <f>R344*0.518</f>
        <v>6.5117223536918889</v>
      </c>
      <c r="S508" s="377">
        <f>S344*0.518</f>
        <v>0</v>
      </c>
      <c r="T508" s="351"/>
      <c r="U508" s="376" t="s">
        <v>242</v>
      </c>
      <c r="V508" s="377">
        <f>V344*0.518</f>
        <v>6.5041485195263311</v>
      </c>
      <c r="W508" s="377">
        <f>W344*0.518</f>
        <v>0</v>
      </c>
      <c r="X508" s="351"/>
      <c r="Y508" s="376" t="s">
        <v>242</v>
      </c>
      <c r="Z508" s="377">
        <f>Z344*0.518</f>
        <v>0</v>
      </c>
    </row>
    <row r="513" spans="1:2" ht="13.5" thickBot="1">
      <c r="A513" s="421" t="s">
        <v>250</v>
      </c>
      <c r="B513" s="422"/>
    </row>
    <row r="514" spans="1:2" ht="14.25" thickBot="1">
      <c r="A514" s="423" t="s">
        <v>238</v>
      </c>
      <c r="B514" s="424">
        <v>0.50700000000000001</v>
      </c>
    </row>
    <row r="515" spans="1:2">
      <c r="A515" s="425" t="s">
        <v>251</v>
      </c>
      <c r="B515" s="426">
        <v>0.53900000000000003</v>
      </c>
    </row>
    <row r="516" spans="1:2">
      <c r="A516" s="427" t="s">
        <v>239</v>
      </c>
      <c r="B516" s="426">
        <v>0.53900000000000003</v>
      </c>
    </row>
    <row r="517" spans="1:2">
      <c r="A517" s="428" t="s">
        <v>240</v>
      </c>
      <c r="B517" s="429">
        <v>0.53500000000000003</v>
      </c>
    </row>
    <row r="518" spans="1:2">
      <c r="A518" s="428" t="s">
        <v>241</v>
      </c>
      <c r="B518" s="429">
        <v>0.54</v>
      </c>
    </row>
    <row r="519" spans="1:2">
      <c r="A519" s="428" t="s">
        <v>97</v>
      </c>
      <c r="B519" s="429">
        <v>0.46500000000000002</v>
      </c>
    </row>
    <row r="520" spans="1:2" ht="13.5" thickBot="1">
      <c r="A520" s="430" t="s">
        <v>242</v>
      </c>
      <c r="B520" s="431">
        <v>0.51600000000000001</v>
      </c>
    </row>
    <row r="522" spans="1:2" ht="13.5" thickBot="1">
      <c r="A522" s="421" t="s">
        <v>252</v>
      </c>
    </row>
    <row r="523" spans="1:2" ht="14.25" thickBot="1">
      <c r="A523" s="423" t="s">
        <v>238</v>
      </c>
      <c r="B523" s="424">
        <v>0.52100000000000002</v>
      </c>
    </row>
    <row r="524" spans="1:2">
      <c r="A524" s="427" t="s">
        <v>239</v>
      </c>
      <c r="B524" s="426">
        <v>0.55000000000000004</v>
      </c>
    </row>
    <row r="525" spans="1:2">
      <c r="A525" s="428" t="s">
        <v>240</v>
      </c>
      <c r="B525" s="429">
        <v>0.52</v>
      </c>
    </row>
    <row r="526" spans="1:2">
      <c r="A526" s="428" t="s">
        <v>241</v>
      </c>
      <c r="B526" s="429">
        <v>0.54</v>
      </c>
    </row>
    <row r="527" spans="1:2" ht="13.5" thickBot="1">
      <c r="A527" s="430" t="s">
        <v>242</v>
      </c>
      <c r="B527" s="431">
        <v>0.53</v>
      </c>
    </row>
    <row r="530" spans="1:15" ht="13.5" thickBot="1">
      <c r="A530" s="421" t="s">
        <v>341</v>
      </c>
    </row>
    <row r="531" spans="1:15" ht="14.25" thickBot="1">
      <c r="A531" s="423" t="s">
        <v>238</v>
      </c>
      <c r="B531" s="424">
        <v>0.51800000000000002</v>
      </c>
    </row>
    <row r="532" spans="1:15">
      <c r="A532" s="427" t="s">
        <v>239</v>
      </c>
      <c r="B532" s="426">
        <v>0.53300000000000003</v>
      </c>
    </row>
    <row r="533" spans="1:15">
      <c r="A533" s="428" t="s">
        <v>240</v>
      </c>
      <c r="B533" s="429">
        <v>0.53300000000000003</v>
      </c>
    </row>
    <row r="534" spans="1:15" ht="15">
      <c r="A534" s="428" t="s">
        <v>241</v>
      </c>
      <c r="B534" s="429">
        <v>0.52100000000000002</v>
      </c>
      <c r="E534" s="201"/>
      <c r="F534" s="201"/>
      <c r="G534" s="201"/>
      <c r="H534" s="201"/>
      <c r="I534" s="201"/>
      <c r="J534" s="201"/>
      <c r="K534" s="201"/>
      <c r="L534" s="432"/>
      <c r="M534" s="201"/>
      <c r="N534" s="201"/>
      <c r="O534" s="201"/>
    </row>
    <row r="535" spans="1:15">
      <c r="A535" s="428" t="s">
        <v>97</v>
      </c>
      <c r="B535" s="429">
        <v>0.48699999999999999</v>
      </c>
      <c r="E535" s="187"/>
      <c r="F535" s="187"/>
      <c r="G535" s="187"/>
      <c r="H535" s="187"/>
      <c r="I535" s="187"/>
      <c r="J535" s="187"/>
      <c r="K535" s="187"/>
      <c r="L535" s="187"/>
      <c r="M535" s="187"/>
      <c r="N535" s="201"/>
      <c r="O535" s="201"/>
    </row>
    <row r="536" spans="1:15" ht="13.5" thickBot="1">
      <c r="A536" s="430" t="s">
        <v>242</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371" t="s">
        <v>87</v>
      </c>
      <c r="B1" s="1371"/>
      <c r="C1" s="1371"/>
      <c r="D1" s="1371"/>
      <c r="E1" s="1371"/>
      <c r="F1" s="1371"/>
      <c r="G1" s="1371"/>
      <c r="H1" s="1371"/>
      <c r="I1" s="1371"/>
      <c r="J1" s="1371"/>
      <c r="K1" s="1371"/>
      <c r="L1" s="1371"/>
      <c r="M1" s="135"/>
    </row>
    <row r="2" spans="1:18" s="106" customFormat="1" ht="27" thickBot="1">
      <c r="A2" s="1028"/>
      <c r="B2" s="1029"/>
      <c r="C2" s="1030"/>
      <c r="D2" s="1030"/>
      <c r="E2" s="1031" t="s">
        <v>8</v>
      </c>
      <c r="F2" s="1270"/>
      <c r="G2" s="1030"/>
      <c r="H2" s="1030"/>
      <c r="I2" s="1030"/>
      <c r="J2" s="1030"/>
      <c r="K2" s="1030"/>
      <c r="L2" s="1032"/>
      <c r="M2" s="5"/>
    </row>
    <row r="3" spans="1:18" s="106" customFormat="1" ht="39" customHeight="1" thickBot="1">
      <c r="A3" s="762"/>
      <c r="B3" s="1377" t="s">
        <v>98</v>
      </c>
      <c r="C3" s="1378"/>
      <c r="D3" s="1378"/>
      <c r="E3" s="1378"/>
      <c r="F3" s="1378"/>
      <c r="G3" s="1379"/>
      <c r="H3" s="1373" t="s">
        <v>71</v>
      </c>
      <c r="I3" s="1374"/>
      <c r="J3" s="1380" t="s">
        <v>312</v>
      </c>
      <c r="K3" s="1375" t="s">
        <v>72</v>
      </c>
      <c r="L3" s="1376"/>
      <c r="M3" s="5"/>
    </row>
    <row r="4" spans="1:18" s="106" customFormat="1" ht="31.5">
      <c r="A4" s="763" t="s">
        <v>73</v>
      </c>
      <c r="B4" s="1025" t="s">
        <v>74</v>
      </c>
      <c r="C4" s="131" t="s">
        <v>75</v>
      </c>
      <c r="D4" s="131" t="s">
        <v>76</v>
      </c>
      <c r="E4" s="1271"/>
      <c r="F4" s="1272" t="s">
        <v>460</v>
      </c>
      <c r="G4" s="1273"/>
      <c r="H4" s="1024" t="s">
        <v>77</v>
      </c>
      <c r="I4" s="630" t="s">
        <v>90</v>
      </c>
      <c r="J4" s="1381"/>
      <c r="K4" s="107" t="s">
        <v>70</v>
      </c>
      <c r="L4" s="629" t="s">
        <v>80</v>
      </c>
      <c r="M4" s="5"/>
      <c r="O4" s="5"/>
    </row>
    <row r="5" spans="1:18" s="106" customFormat="1" ht="21" customHeight="1" thickBot="1">
      <c r="A5" s="764"/>
      <c r="B5" s="1109" t="s">
        <v>486</v>
      </c>
      <c r="C5" s="1110" t="s">
        <v>486</v>
      </c>
      <c r="D5" s="1110" t="s">
        <v>486</v>
      </c>
      <c r="E5" s="978" t="s">
        <v>125</v>
      </c>
      <c r="F5" s="1268" t="s">
        <v>459</v>
      </c>
      <c r="G5" s="979" t="s">
        <v>78</v>
      </c>
      <c r="H5" s="1111" t="s">
        <v>486</v>
      </c>
      <c r="I5" s="761" t="s">
        <v>89</v>
      </c>
      <c r="J5" s="845"/>
      <c r="K5" s="1110" t="s">
        <v>486</v>
      </c>
      <c r="L5" s="965" t="s">
        <v>79</v>
      </c>
      <c r="M5" s="5"/>
    </row>
    <row r="6" spans="1:18" s="106" customFormat="1" ht="28.5" customHeight="1" thickBot="1">
      <c r="A6" s="64" t="s">
        <v>22</v>
      </c>
      <c r="B6" s="744">
        <v>6.1524843087078924</v>
      </c>
      <c r="C6" s="745">
        <v>11877.382835343422</v>
      </c>
      <c r="D6" s="745">
        <v>12114.930492050291</v>
      </c>
      <c r="E6" s="972">
        <v>-1.038306046512901</v>
      </c>
      <c r="F6" s="1269">
        <v>-1.413762995393232</v>
      </c>
      <c r="G6" s="980">
        <v>-0.23337384182911153</v>
      </c>
      <c r="H6" s="746">
        <v>312.25628428623679</v>
      </c>
      <c r="I6" s="972">
        <v>-0.4957547995577678</v>
      </c>
      <c r="J6" s="746">
        <v>10.933802150246805</v>
      </c>
      <c r="K6" s="747">
        <v>100</v>
      </c>
      <c r="L6" s="966" t="s">
        <v>23</v>
      </c>
    </row>
    <row r="7" spans="1:18" s="106" customFormat="1" ht="25.5" customHeight="1">
      <c r="A7" s="833" t="s">
        <v>102</v>
      </c>
      <c r="B7" s="906">
        <v>6.6435250876648526</v>
      </c>
      <c r="C7" s="907">
        <v>12325.649513292861</v>
      </c>
      <c r="D7" s="907">
        <v>12572.162503558719</v>
      </c>
      <c r="E7" s="981">
        <v>4.6297639736862894</v>
      </c>
      <c r="F7" s="973">
        <v>0.37294134721769084</v>
      </c>
      <c r="G7" s="982">
        <v>-2.4000401028379259</v>
      </c>
      <c r="H7" s="748">
        <v>234.16249999999999</v>
      </c>
      <c r="I7" s="973">
        <v>1.5578360588820581</v>
      </c>
      <c r="J7" s="749">
        <v>41.17647058823529</v>
      </c>
      <c r="K7" s="749">
        <v>0.14628794343532853</v>
      </c>
      <c r="L7" s="967">
        <v>3.1337642536011456E-2</v>
      </c>
    </row>
    <row r="8" spans="1:18" s="106" customFormat="1" ht="24" customHeight="1">
      <c r="A8" s="834" t="s">
        <v>103</v>
      </c>
      <c r="B8" s="908">
        <v>7.0153433514952726</v>
      </c>
      <c r="C8" s="750">
        <v>13161.995030947977</v>
      </c>
      <c r="D8" s="750">
        <v>13425.234931566936</v>
      </c>
      <c r="E8" s="983">
        <v>0.14473739712790146</v>
      </c>
      <c r="F8" s="975">
        <v>1.5952041423661654</v>
      </c>
      <c r="G8" s="751">
        <v>4.631876176178924</v>
      </c>
      <c r="H8" s="752">
        <v>348.26738971928546</v>
      </c>
      <c r="I8" s="974">
        <v>-0.44313521809658019</v>
      </c>
      <c r="J8" s="753">
        <v>4</v>
      </c>
      <c r="K8" s="753">
        <v>33.438985736925517</v>
      </c>
      <c r="L8" s="968">
        <v>-2.2294164538919858</v>
      </c>
      <c r="R8" s="5"/>
    </row>
    <row r="9" spans="1:18" s="106" customFormat="1" ht="24" customHeight="1">
      <c r="A9" s="834" t="s">
        <v>104</v>
      </c>
      <c r="B9" s="908">
        <v>6.9844675543741239</v>
      </c>
      <c r="C9" s="750">
        <v>13104.066706142821</v>
      </c>
      <c r="D9" s="750">
        <v>13366.148040265678</v>
      </c>
      <c r="E9" s="983">
        <v>0.70262509959814523</v>
      </c>
      <c r="F9" s="975">
        <v>1.8950216880938779</v>
      </c>
      <c r="G9" s="751">
        <v>4.7784877423404142</v>
      </c>
      <c r="H9" s="754">
        <v>384.8076433121019</v>
      </c>
      <c r="I9" s="975">
        <v>1.4629457489396867</v>
      </c>
      <c r="J9" s="755">
        <v>12.142857142857142</v>
      </c>
      <c r="K9" s="755">
        <v>7.6557357064488603</v>
      </c>
      <c r="L9" s="969">
        <v>8.2539411905618643E-2</v>
      </c>
    </row>
    <row r="10" spans="1:18" s="106" customFormat="1" ht="24" customHeight="1">
      <c r="A10" s="834" t="s">
        <v>105</v>
      </c>
      <c r="B10" s="1026" t="s">
        <v>99</v>
      </c>
      <c r="C10" s="821" t="s">
        <v>99</v>
      </c>
      <c r="D10" s="821" t="s">
        <v>99</v>
      </c>
      <c r="E10" s="976" t="s">
        <v>99</v>
      </c>
      <c r="F10" s="976" t="s">
        <v>99</v>
      </c>
      <c r="G10" s="1027" t="s">
        <v>99</v>
      </c>
      <c r="H10" s="905" t="s">
        <v>99</v>
      </c>
      <c r="I10" s="976" t="s">
        <v>99</v>
      </c>
      <c r="J10" s="756" t="s">
        <v>99</v>
      </c>
      <c r="K10" s="814" t="s">
        <v>99</v>
      </c>
      <c r="L10" s="970" t="s">
        <v>99</v>
      </c>
    </row>
    <row r="11" spans="1:18" s="106" customFormat="1" ht="24" customHeight="1">
      <c r="A11" s="834" t="s">
        <v>97</v>
      </c>
      <c r="B11" s="908">
        <v>4.720311741207734</v>
      </c>
      <c r="C11" s="750">
        <v>9692.6319121308698</v>
      </c>
      <c r="D11" s="750">
        <v>9886.4845503734869</v>
      </c>
      <c r="E11" s="983">
        <v>-0.91361244008650555</v>
      </c>
      <c r="F11" s="975">
        <v>-6.0686604811266838</v>
      </c>
      <c r="G11" s="751">
        <v>-3.4295474934978087</v>
      </c>
      <c r="H11" s="754">
        <v>280.01139605706044</v>
      </c>
      <c r="I11" s="975">
        <v>0.28670323823185562</v>
      </c>
      <c r="J11" s="755">
        <v>18.567084758646899</v>
      </c>
      <c r="K11" s="755">
        <v>38.028769962208948</v>
      </c>
      <c r="L11" s="969">
        <v>2.4482709426673992</v>
      </c>
    </row>
    <row r="12" spans="1:18" s="106" customFormat="1" ht="24" customHeight="1" thickBot="1">
      <c r="A12" s="835" t="s">
        <v>106</v>
      </c>
      <c r="B12" s="909">
        <v>6.5595460167332078</v>
      </c>
      <c r="C12" s="757">
        <v>12663.216248519706</v>
      </c>
      <c r="D12" s="757">
        <v>12916.4805734901</v>
      </c>
      <c r="E12" s="984">
        <v>-1.168820183951405</v>
      </c>
      <c r="F12" s="977">
        <v>-1.7515360089256329</v>
      </c>
      <c r="G12" s="758">
        <v>-1.4059813723181314</v>
      </c>
      <c r="H12" s="759">
        <v>287.07800646868571</v>
      </c>
      <c r="I12" s="977">
        <v>-0.39348253348802115</v>
      </c>
      <c r="J12" s="760">
        <v>9.1813804173354736</v>
      </c>
      <c r="K12" s="760">
        <v>20.730220650981348</v>
      </c>
      <c r="L12" s="971">
        <v>-0.33273154321704013</v>
      </c>
    </row>
    <row r="13" spans="1:18" s="106" customFormat="1" ht="15">
      <c r="A13" s="903"/>
      <c r="B13" s="904"/>
    </row>
    <row r="14" spans="1:18" s="106" customFormat="1" ht="46.5" customHeight="1">
      <c r="A14" s="1372" t="s">
        <v>423</v>
      </c>
      <c r="B14" s="1372"/>
      <c r="C14" s="1372"/>
      <c r="D14" s="1372"/>
      <c r="E14" s="1372"/>
      <c r="F14" s="1372"/>
      <c r="G14" s="1372"/>
      <c r="H14" s="1372"/>
      <c r="I14" s="1372"/>
      <c r="J14" s="1372"/>
      <c r="K14" s="1372"/>
      <c r="L14" s="1372"/>
    </row>
    <row r="15" spans="1:18" s="106" customFormat="1" ht="33.75" customHeight="1">
      <c r="A15" s="1372" t="s">
        <v>337</v>
      </c>
      <c r="B15" s="1372"/>
      <c r="C15" s="1372"/>
      <c r="D15" s="1372"/>
      <c r="E15" s="1372"/>
      <c r="F15" s="1372"/>
      <c r="G15" s="1372"/>
      <c r="H15" s="1372"/>
      <c r="I15" s="1372"/>
      <c r="J15" s="1372"/>
      <c r="K15" s="1372"/>
      <c r="L15" s="1372"/>
    </row>
    <row r="16" spans="1:18" s="106" customFormat="1">
      <c r="A16" s="1372" t="s">
        <v>168</v>
      </c>
      <c r="B16" s="1372"/>
      <c r="C16" s="1372"/>
      <c r="D16" s="1372"/>
      <c r="E16" s="1372"/>
      <c r="F16" s="1372"/>
      <c r="G16" s="1372"/>
      <c r="H16" s="1372"/>
      <c r="I16" s="1372"/>
      <c r="J16" s="1372"/>
      <c r="K16" s="1372"/>
      <c r="L16" s="1372"/>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X27" sqref="X27"/>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556" t="s">
        <v>427</v>
      </c>
      <c r="B4" s="1556"/>
      <c r="C4" s="1556"/>
      <c r="D4" s="1556"/>
      <c r="E4" s="1556"/>
      <c r="F4" s="1556"/>
      <c r="G4" s="1556"/>
      <c r="H4" s="1556"/>
      <c r="I4" s="1556"/>
      <c r="J4" s="1556"/>
      <c r="K4" s="1556"/>
      <c r="L4" s="1556"/>
      <c r="M4" s="1556"/>
      <c r="N4" s="1556"/>
    </row>
    <row r="6" spans="1:14" ht="16.5" thickBot="1">
      <c r="C6" s="1043"/>
      <c r="E6" s="1044"/>
      <c r="F6" s="1045"/>
    </row>
    <row r="7" spans="1:14" ht="15.75" thickBot="1">
      <c r="A7" s="1046" t="s">
        <v>355</v>
      </c>
      <c r="B7" s="1047" t="s">
        <v>356</v>
      </c>
      <c r="C7" s="1048" t="s">
        <v>357</v>
      </c>
      <c r="D7" s="1048" t="s">
        <v>358</v>
      </c>
      <c r="E7" s="1048" t="s">
        <v>359</v>
      </c>
      <c r="F7" s="1048" t="s">
        <v>360</v>
      </c>
      <c r="G7" s="1048" t="s">
        <v>361</v>
      </c>
      <c r="H7" s="1048" t="s">
        <v>362</v>
      </c>
      <c r="I7" s="1048" t="s">
        <v>363</v>
      </c>
      <c r="J7" s="1048" t="s">
        <v>364</v>
      </c>
      <c r="K7" s="1048" t="s">
        <v>365</v>
      </c>
      <c r="L7" s="1048" t="s">
        <v>366</v>
      </c>
      <c r="M7" s="1049" t="s">
        <v>367</v>
      </c>
    </row>
    <row r="8" spans="1:14" ht="15.75">
      <c r="A8" s="1050" t="s">
        <v>368</v>
      </c>
      <c r="B8" s="1051"/>
      <c r="C8" s="1051"/>
      <c r="D8" s="1051"/>
      <c r="E8" s="1051"/>
      <c r="F8" s="1051"/>
      <c r="G8" s="1051"/>
      <c r="H8" s="1051"/>
      <c r="I8" s="1051"/>
      <c r="J8" s="1051"/>
      <c r="K8" s="1051"/>
      <c r="L8" s="1051"/>
      <c r="M8" s="1052"/>
    </row>
    <row r="9" spans="1:14" ht="15.75">
      <c r="A9" s="1053" t="s">
        <v>369</v>
      </c>
      <c r="B9" s="1134">
        <v>10065.14920330695</v>
      </c>
      <c r="C9" s="1135">
        <v>10080.396827870052</v>
      </c>
      <c r="D9" s="1135">
        <v>10168.392423032492</v>
      </c>
      <c r="E9" s="1135">
        <v>10383.660897394942</v>
      </c>
      <c r="F9" s="1135">
        <v>10601.02602540495</v>
      </c>
      <c r="G9" s="1135">
        <v>10681.538024962125</v>
      </c>
      <c r="H9" s="1135">
        <v>10293.315596828763</v>
      </c>
      <c r="I9" s="1135">
        <v>10595.183348072431</v>
      </c>
      <c r="J9" s="1135">
        <v>10984.585741483217</v>
      </c>
      <c r="K9" s="1135">
        <v>10966.946248088372</v>
      </c>
      <c r="L9" s="1135">
        <v>11097.939953548594</v>
      </c>
      <c r="M9" s="1136">
        <v>11146.365363995808</v>
      </c>
    </row>
    <row r="10" spans="1:14" ht="15.75">
      <c r="A10" s="1053" t="s">
        <v>370</v>
      </c>
      <c r="B10" s="1137">
        <v>11132.805994345952</v>
      </c>
      <c r="C10" s="1138">
        <v>11233.336791819034</v>
      </c>
      <c r="D10" s="1138">
        <v>11549.323679081062</v>
      </c>
      <c r="E10" s="1138">
        <v>11779.076383839585</v>
      </c>
      <c r="F10" s="1138">
        <v>11597.36140191531</v>
      </c>
      <c r="G10" s="1138">
        <v>11706.808799822491</v>
      </c>
      <c r="H10" s="1138">
        <v>11199.573228816986</v>
      </c>
      <c r="I10" s="1138">
        <v>11073.620546924885</v>
      </c>
      <c r="J10" s="1138">
        <v>10919.998910676999</v>
      </c>
      <c r="K10" s="1138">
        <v>11083.771594849599</v>
      </c>
      <c r="L10" s="1138">
        <v>10697.446356089269</v>
      </c>
      <c r="M10" s="1139">
        <v>10922.845842494447</v>
      </c>
    </row>
    <row r="11" spans="1:14" ht="15.75">
      <c r="A11" s="1099" t="s">
        <v>371</v>
      </c>
      <c r="B11" s="1140">
        <v>10779.101139240223</v>
      </c>
      <c r="C11" s="1141">
        <v>10525.243839466166</v>
      </c>
      <c r="D11" s="1141">
        <v>10838.862022210526</v>
      </c>
      <c r="E11" s="1141">
        <v>10900.833594134192</v>
      </c>
      <c r="F11" s="1141">
        <v>10972.865021548203</v>
      </c>
      <c r="G11" s="1141">
        <v>10778.598012388826</v>
      </c>
      <c r="H11" s="1141">
        <v>10178.357608292003</v>
      </c>
      <c r="I11" s="1141">
        <v>10258.950000000001</v>
      </c>
      <c r="J11" s="1141">
        <v>10307.35</v>
      </c>
      <c r="K11" s="1141">
        <v>10339.77</v>
      </c>
      <c r="L11" s="1141">
        <v>10345.82</v>
      </c>
      <c r="M11" s="1142">
        <v>10371.826999999999</v>
      </c>
    </row>
    <row r="12" spans="1:14" ht="16.5" thickBot="1">
      <c r="A12" s="1054">
        <v>2020</v>
      </c>
      <c r="B12" s="1143">
        <v>10388.681</v>
      </c>
      <c r="C12" s="1144">
        <v>10670.97</v>
      </c>
      <c r="D12" s="1144">
        <v>10665.460999999999</v>
      </c>
      <c r="E12" s="1144">
        <v>9957.9719999999998</v>
      </c>
      <c r="F12" s="1144">
        <v>9862.2099999999991</v>
      </c>
      <c r="G12" s="1144">
        <v>10291.19</v>
      </c>
      <c r="H12" s="1144">
        <v>10302.44</v>
      </c>
      <c r="I12" s="1144">
        <v>10213</v>
      </c>
      <c r="J12" s="1145">
        <v>10437</v>
      </c>
      <c r="K12" s="1144">
        <v>10396.290000000001</v>
      </c>
      <c r="L12" s="1144"/>
      <c r="M12" s="1146"/>
    </row>
    <row r="13" spans="1:14" ht="15.75">
      <c r="A13" s="1050" t="s">
        <v>372</v>
      </c>
      <c r="B13" s="1051"/>
      <c r="C13" s="1051"/>
      <c r="D13" s="1051"/>
      <c r="E13" s="1051"/>
      <c r="F13" s="1051"/>
      <c r="G13" s="1051"/>
      <c r="H13" s="1051"/>
      <c r="I13" s="1051"/>
      <c r="J13" s="1051"/>
      <c r="K13" s="1051"/>
      <c r="L13" s="1051"/>
      <c r="M13" s="1052"/>
    </row>
    <row r="14" spans="1:14" ht="15.75">
      <c r="A14" s="1053" t="s">
        <v>369</v>
      </c>
      <c r="B14" s="1134">
        <v>13077.710337994744</v>
      </c>
      <c r="C14" s="1135">
        <v>12903.073525758837</v>
      </c>
      <c r="D14" s="1135">
        <v>12698.931145933877</v>
      </c>
      <c r="E14" s="1135">
        <v>12657.588856436963</v>
      </c>
      <c r="F14" s="1135">
        <v>12717.112689021023</v>
      </c>
      <c r="G14" s="1135">
        <v>12734.575070390658</v>
      </c>
      <c r="H14" s="1135">
        <v>12584.73701594032</v>
      </c>
      <c r="I14" s="1135">
        <v>12999.206672696655</v>
      </c>
      <c r="J14" s="1135">
        <v>13326.129323653522</v>
      </c>
      <c r="K14" s="1135">
        <v>13558.078274143218</v>
      </c>
      <c r="L14" s="1135">
        <v>13767.296305638371</v>
      </c>
      <c r="M14" s="1136">
        <v>13967.765524559227</v>
      </c>
    </row>
    <row r="15" spans="1:14" ht="15.75">
      <c r="A15" s="1053" t="s">
        <v>370</v>
      </c>
      <c r="B15" s="1137">
        <v>13863.291293383541</v>
      </c>
      <c r="C15" s="1138">
        <v>13743.276622380532</v>
      </c>
      <c r="D15" s="1138">
        <v>13723.137993721932</v>
      </c>
      <c r="E15" s="1138">
        <v>13676.483392698095</v>
      </c>
      <c r="F15" s="1138">
        <v>13897.183799781353</v>
      </c>
      <c r="G15" s="1138">
        <v>13819.293352302531</v>
      </c>
      <c r="H15" s="1138">
        <v>13646.185847959312</v>
      </c>
      <c r="I15" s="1138">
        <v>13665.272297680553</v>
      </c>
      <c r="J15" s="1138">
        <v>13574.108658165709</v>
      </c>
      <c r="K15" s="1138">
        <v>13788.120289112323</v>
      </c>
      <c r="L15" s="1138">
        <v>13662.087019707555</v>
      </c>
      <c r="M15" s="1139">
        <v>13626.144742652335</v>
      </c>
    </row>
    <row r="16" spans="1:14" ht="15.75">
      <c r="A16" s="1099" t="s">
        <v>371</v>
      </c>
      <c r="B16" s="1140">
        <v>13645.090499529209</v>
      </c>
      <c r="C16" s="1141">
        <v>13282.733991297373</v>
      </c>
      <c r="D16" s="1141">
        <v>13143.170864206666</v>
      </c>
      <c r="E16" s="1141">
        <v>12928.022364758031</v>
      </c>
      <c r="F16" s="1141">
        <v>12944.684877391548</v>
      </c>
      <c r="G16" s="1141">
        <v>12448.358236205486</v>
      </c>
      <c r="H16" s="1141">
        <v>12124.260986050436</v>
      </c>
      <c r="I16" s="1141">
        <v>12505.99</v>
      </c>
      <c r="J16" s="1141">
        <v>12412.7</v>
      </c>
      <c r="K16" s="1141">
        <v>12447.57</v>
      </c>
      <c r="L16" s="1141">
        <v>12852.25</v>
      </c>
      <c r="M16" s="1142">
        <v>12965.558000000001</v>
      </c>
    </row>
    <row r="17" spans="1:14" ht="16.5" thickBot="1">
      <c r="A17" s="1054">
        <v>2020</v>
      </c>
      <c r="B17" s="1143">
        <v>12890.187</v>
      </c>
      <c r="C17" s="1144">
        <v>12798.79</v>
      </c>
      <c r="D17" s="1144">
        <v>12923.992</v>
      </c>
      <c r="E17" s="1144">
        <v>12783.698</v>
      </c>
      <c r="F17" s="1144">
        <v>12556.07</v>
      </c>
      <c r="G17" s="1144">
        <v>12505.63</v>
      </c>
      <c r="H17" s="1144">
        <v>12371</v>
      </c>
      <c r="I17" s="1144">
        <v>12752</v>
      </c>
      <c r="J17" s="1145">
        <v>13005</v>
      </c>
      <c r="K17" s="1144">
        <v>13157.57</v>
      </c>
      <c r="L17" s="1144"/>
      <c r="M17" s="1146"/>
    </row>
    <row r="20" spans="1:14" ht="15.75">
      <c r="A20" s="1556" t="s">
        <v>428</v>
      </c>
      <c r="B20" s="1556"/>
      <c r="C20" s="1556"/>
      <c r="D20" s="1556"/>
      <c r="E20" s="1556"/>
      <c r="F20" s="1556"/>
      <c r="G20" s="1556"/>
      <c r="H20" s="1556"/>
      <c r="I20" s="1556"/>
      <c r="J20" s="1556"/>
      <c r="K20" s="1556"/>
      <c r="L20" s="1556"/>
      <c r="M20" s="1556"/>
      <c r="N20" s="1556"/>
    </row>
    <row r="21" spans="1:14" ht="13.5" thickBot="1"/>
    <row r="22" spans="1:14" ht="15.75" thickBot="1">
      <c r="A22" s="1046" t="s">
        <v>355</v>
      </c>
      <c r="B22" s="1047" t="s">
        <v>356</v>
      </c>
      <c r="C22" s="1048" t="s">
        <v>357</v>
      </c>
      <c r="D22" s="1048" t="s">
        <v>358</v>
      </c>
      <c r="E22" s="1048" t="s">
        <v>359</v>
      </c>
      <c r="F22" s="1048" t="s">
        <v>360</v>
      </c>
      <c r="G22" s="1048" t="s">
        <v>361</v>
      </c>
      <c r="H22" s="1048" t="s">
        <v>362</v>
      </c>
      <c r="I22" s="1048" t="s">
        <v>363</v>
      </c>
      <c r="J22" s="1048" t="s">
        <v>364</v>
      </c>
      <c r="K22" s="1048" t="s">
        <v>365</v>
      </c>
      <c r="L22" s="1048" t="s">
        <v>366</v>
      </c>
      <c r="M22" s="1049" t="s">
        <v>367</v>
      </c>
    </row>
    <row r="23" spans="1:14" ht="16.5" thickBot="1">
      <c r="A23" s="1056" t="s">
        <v>373</v>
      </c>
      <c r="B23" s="1057"/>
      <c r="C23" s="1057"/>
      <c r="D23" s="1057"/>
      <c r="E23" s="1057"/>
      <c r="F23" s="1057"/>
      <c r="G23" s="1057"/>
      <c r="H23" s="1057"/>
      <c r="I23" s="1057"/>
      <c r="J23" s="1057"/>
      <c r="K23" s="1057"/>
      <c r="L23" s="1057"/>
      <c r="M23" s="1058"/>
    </row>
    <row r="24" spans="1:14" ht="15.75">
      <c r="A24" s="1055" t="s">
        <v>369</v>
      </c>
      <c r="B24" s="1134">
        <v>27851.705456255884</v>
      </c>
      <c r="C24" s="1135">
        <v>27123.64730249999</v>
      </c>
      <c r="D24" s="1135">
        <v>26582.674622279141</v>
      </c>
      <c r="E24" s="1135">
        <v>27784.630848493467</v>
      </c>
      <c r="F24" s="1135">
        <v>29598.213320045077</v>
      </c>
      <c r="G24" s="1135">
        <v>28787.621133339711</v>
      </c>
      <c r="H24" s="1135">
        <v>29300.536472176766</v>
      </c>
      <c r="I24" s="1135">
        <v>30504.441266437731</v>
      </c>
      <c r="J24" s="1135">
        <v>30498.821648031102</v>
      </c>
      <c r="K24" s="1135">
        <v>28648.548081830173</v>
      </c>
      <c r="L24" s="1135">
        <v>27467.131642772347</v>
      </c>
      <c r="M24" s="1136">
        <v>27778.199839529283</v>
      </c>
    </row>
    <row r="25" spans="1:14" ht="15.75">
      <c r="A25" s="1053" t="s">
        <v>370</v>
      </c>
      <c r="B25" s="1137">
        <v>25833.94075375775</v>
      </c>
      <c r="C25" s="1138">
        <v>25340.374581887783</v>
      </c>
      <c r="D25" s="1138">
        <v>26641.953903275295</v>
      </c>
      <c r="E25" s="1138">
        <v>26658.495362448899</v>
      </c>
      <c r="F25" s="1138">
        <v>28853.883794903919</v>
      </c>
      <c r="G25" s="1138">
        <v>29543.034993483714</v>
      </c>
      <c r="H25" s="1138">
        <v>28801.681986809574</v>
      </c>
      <c r="I25" s="1138">
        <v>28392.787205244891</v>
      </c>
      <c r="J25" s="1138">
        <v>28466.022011387158</v>
      </c>
      <c r="K25" s="1138">
        <v>27616.704977122507</v>
      </c>
      <c r="L25" s="1138">
        <v>26839.808929233062</v>
      </c>
      <c r="M25" s="1139">
        <v>27141.214844955597</v>
      </c>
    </row>
    <row r="26" spans="1:14" ht="15.75">
      <c r="A26" s="1099" t="s">
        <v>371</v>
      </c>
      <c r="B26" s="1140">
        <v>25776.336953005964</v>
      </c>
      <c r="C26" s="1141">
        <v>23649.071175292673</v>
      </c>
      <c r="D26" s="1141">
        <v>24244.69587026758</v>
      </c>
      <c r="E26" s="1141">
        <v>25502.655897270379</v>
      </c>
      <c r="F26" s="1141">
        <v>25923.582065295945</v>
      </c>
      <c r="G26" s="1141">
        <v>27055.720758505297</v>
      </c>
      <c r="H26" s="1141">
        <v>29655.713761194031</v>
      </c>
      <c r="I26" s="1141">
        <v>30642.32</v>
      </c>
      <c r="J26" s="1141">
        <v>30399.279999999999</v>
      </c>
      <c r="K26" s="1141">
        <v>31237.96</v>
      </c>
      <c r="L26" s="1141">
        <v>24570.28</v>
      </c>
      <c r="M26" s="1142">
        <v>24086.651999999998</v>
      </c>
    </row>
    <row r="27" spans="1:14" ht="16.5" thickBot="1">
      <c r="A27" s="1054">
        <v>2020</v>
      </c>
      <c r="B27" s="1143">
        <v>24209.279999999999</v>
      </c>
      <c r="C27" s="1144">
        <v>23642.53</v>
      </c>
      <c r="D27" s="1144">
        <v>20911.437000000002</v>
      </c>
      <c r="E27" s="1144">
        <v>17388.701000000001</v>
      </c>
      <c r="F27" s="1144">
        <v>18760.21</v>
      </c>
      <c r="G27" s="1144">
        <v>26428.68</v>
      </c>
      <c r="H27" s="1144">
        <v>26919</v>
      </c>
      <c r="I27" s="1144">
        <v>30003</v>
      </c>
      <c r="J27" s="1145">
        <v>29393</v>
      </c>
      <c r="K27" s="1144">
        <v>24818.12</v>
      </c>
      <c r="L27" s="1144"/>
      <c r="M27" s="1146"/>
    </row>
    <row r="28" spans="1:14" ht="15.75">
      <c r="A28" s="1050" t="s">
        <v>376</v>
      </c>
      <c r="B28" s="1051"/>
      <c r="C28" s="1051"/>
      <c r="D28" s="1051"/>
      <c r="E28" s="1051"/>
      <c r="F28" s="1051"/>
      <c r="G28" s="1051"/>
      <c r="H28" s="1051"/>
      <c r="I28" s="1051"/>
      <c r="J28" s="1051"/>
      <c r="K28" s="1051"/>
      <c r="L28" s="1051"/>
      <c r="M28" s="1052"/>
    </row>
    <row r="29" spans="1:14" ht="15.75">
      <c r="A29" s="1053" t="s">
        <v>369</v>
      </c>
      <c r="B29" s="1134">
        <v>21663.966949699432</v>
      </c>
      <c r="C29" s="1135">
        <v>21525.397673001702</v>
      </c>
      <c r="D29" s="1135">
        <v>21115.733438107225</v>
      </c>
      <c r="E29" s="1135">
        <v>21302.128362253105</v>
      </c>
      <c r="F29" s="1135">
        <v>21200.291742224468</v>
      </c>
      <c r="G29" s="1135">
        <v>20822.118697379927</v>
      </c>
      <c r="H29" s="1135">
        <v>20206.889065246851</v>
      </c>
      <c r="I29" s="1135">
        <v>20948.119652057965</v>
      </c>
      <c r="J29" s="1135">
        <v>21116.098043152244</v>
      </c>
      <c r="K29" s="1135">
        <v>21873.281641223013</v>
      </c>
      <c r="L29" s="1135">
        <v>21354.087891290288</v>
      </c>
      <c r="M29" s="1136">
        <v>22297.314513329471</v>
      </c>
    </row>
    <row r="30" spans="1:14" ht="15.75">
      <c r="A30" s="1053" t="s">
        <v>370</v>
      </c>
      <c r="B30" s="1137">
        <v>21402.312901691836</v>
      </c>
      <c r="C30" s="1138">
        <v>21211.519078437537</v>
      </c>
      <c r="D30" s="1138">
        <v>21982.387355191033</v>
      </c>
      <c r="E30" s="1138">
        <v>21460.556994517105</v>
      </c>
      <c r="F30" s="1138">
        <v>22185.677427629282</v>
      </c>
      <c r="G30" s="1138">
        <v>21834.028071648627</v>
      </c>
      <c r="H30" s="1138">
        <v>21564.632920196203</v>
      </c>
      <c r="I30" s="1138">
        <v>21295.617981644409</v>
      </c>
      <c r="J30" s="1138">
        <v>20755.561440894948</v>
      </c>
      <c r="K30" s="1138">
        <v>20670.700563797891</v>
      </c>
      <c r="L30" s="1138">
        <v>21400.192230924309</v>
      </c>
      <c r="M30" s="1139">
        <v>22220.298261284093</v>
      </c>
    </row>
    <row r="31" spans="1:14" ht="15.75">
      <c r="A31" s="1099" t="s">
        <v>371</v>
      </c>
      <c r="B31" s="1140">
        <v>21710.465139517379</v>
      </c>
      <c r="C31" s="1141">
        <v>21462.727974698573</v>
      </c>
      <c r="D31" s="1141">
        <v>21517.060154219016</v>
      </c>
      <c r="E31" s="1141">
        <v>21946.164324302244</v>
      </c>
      <c r="F31" s="1141">
        <v>21378.921701744526</v>
      </c>
      <c r="G31" s="1141">
        <v>21331.314775808616</v>
      </c>
      <c r="H31" s="1141">
        <v>20629.234211361087</v>
      </c>
      <c r="I31" s="1141">
        <v>22365.58</v>
      </c>
      <c r="J31" s="1141">
        <v>22334.37</v>
      </c>
      <c r="K31" s="1141">
        <v>21397.7</v>
      </c>
      <c r="L31" s="1141">
        <v>21495.15</v>
      </c>
      <c r="M31" s="1142">
        <v>21850.143</v>
      </c>
    </row>
    <row r="32" spans="1:14" ht="16.5" thickBot="1">
      <c r="A32" s="1054">
        <v>2020</v>
      </c>
      <c r="B32" s="1143">
        <v>21970.524000000001</v>
      </c>
      <c r="C32" s="1144">
        <v>22113.47</v>
      </c>
      <c r="D32" s="1144">
        <v>22176.83</v>
      </c>
      <c r="E32" s="1144">
        <v>22601.621999999999</v>
      </c>
      <c r="F32" s="1144">
        <v>21531.78</v>
      </c>
      <c r="G32" s="1144">
        <v>22298.91</v>
      </c>
      <c r="H32" s="1144">
        <v>22148</v>
      </c>
      <c r="I32" s="1144">
        <v>21174</v>
      </c>
      <c r="J32" s="1145">
        <v>21958.95</v>
      </c>
      <c r="K32" s="1144">
        <v>22332.32</v>
      </c>
      <c r="L32" s="1144"/>
      <c r="M32" s="1146"/>
    </row>
    <row r="44" spans="19:19">
      <c r="S44" s="106" t="s">
        <v>374</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Z26" sqref="Z26"/>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46" t="s">
        <v>351</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82" t="s">
        <v>86</v>
      </c>
      <c r="B1" s="1382"/>
      <c r="C1" s="1382"/>
      <c r="D1" s="1382"/>
      <c r="E1" s="1382"/>
      <c r="F1" s="1382"/>
      <c r="G1" s="1382"/>
      <c r="H1" s="1382"/>
      <c r="I1" s="1382"/>
      <c r="J1" s="1382"/>
      <c r="K1" s="130"/>
    </row>
    <row r="2" spans="1:11" ht="19.5" thickBot="1">
      <c r="A2" s="1396" t="s">
        <v>338</v>
      </c>
      <c r="B2" s="1397"/>
      <c r="C2" s="1397"/>
      <c r="D2" s="1397"/>
      <c r="E2" s="1397"/>
      <c r="F2" s="1397"/>
      <c r="G2" s="1397"/>
      <c r="H2" s="1397"/>
      <c r="I2" s="1397"/>
      <c r="J2" s="1398"/>
    </row>
    <row r="3" spans="1:11" ht="26.25" thickBot="1">
      <c r="A3" s="724"/>
      <c r="B3" s="808"/>
      <c r="C3" s="809" t="s">
        <v>81</v>
      </c>
      <c r="D3" s="132"/>
      <c r="E3" s="765"/>
      <c r="F3" s="766" t="s">
        <v>324</v>
      </c>
      <c r="G3" s="767" t="s">
        <v>325</v>
      </c>
      <c r="H3" s="768" t="s">
        <v>90</v>
      </c>
      <c r="I3" s="766" t="s">
        <v>326</v>
      </c>
      <c r="J3" s="767" t="s">
        <v>327</v>
      </c>
    </row>
    <row r="4" spans="1:11" ht="27">
      <c r="A4" s="725" t="s">
        <v>73</v>
      </c>
      <c r="B4" s="769" t="s">
        <v>82</v>
      </c>
      <c r="C4" s="770" t="s">
        <v>83</v>
      </c>
      <c r="D4" s="910" t="s">
        <v>84</v>
      </c>
      <c r="E4" s="771" t="s">
        <v>91</v>
      </c>
      <c r="F4" s="772" t="s">
        <v>77</v>
      </c>
      <c r="G4" s="773" t="s">
        <v>69</v>
      </c>
      <c r="H4" s="774" t="s">
        <v>92</v>
      </c>
      <c r="I4" s="133" t="s">
        <v>70</v>
      </c>
      <c r="J4" s="775" t="s">
        <v>91</v>
      </c>
    </row>
    <row r="5" spans="1:11" ht="14.25" thickBot="1">
      <c r="A5" s="134"/>
      <c r="B5" s="1219" t="s">
        <v>486</v>
      </c>
      <c r="C5" s="1220" t="s">
        <v>486</v>
      </c>
      <c r="D5" s="1220" t="s">
        <v>486</v>
      </c>
      <c r="E5" s="776" t="s">
        <v>70</v>
      </c>
      <c r="F5" s="877" t="s">
        <v>486</v>
      </c>
      <c r="G5" s="777" t="s">
        <v>93</v>
      </c>
      <c r="H5" s="778" t="s">
        <v>89</v>
      </c>
      <c r="I5" s="877" t="s">
        <v>486</v>
      </c>
      <c r="J5" s="779" t="s">
        <v>79</v>
      </c>
    </row>
    <row r="6" spans="1:11" ht="16.5" thickBot="1">
      <c r="A6" s="1059" t="s">
        <v>331</v>
      </c>
      <c r="B6" s="1060"/>
      <c r="C6" s="1060"/>
      <c r="D6" s="1060"/>
      <c r="E6" s="1060"/>
      <c r="F6" s="1060"/>
      <c r="G6" s="1060"/>
      <c r="H6" s="1060"/>
      <c r="I6" s="780"/>
      <c r="J6" s="781"/>
    </row>
    <row r="7" spans="1:11" ht="15.75" thickBot="1">
      <c r="A7" s="1228" t="s">
        <v>22</v>
      </c>
      <c r="B7" s="1221">
        <v>6.3025512930015548</v>
      </c>
      <c r="C7" s="782">
        <v>12167.087438226939</v>
      </c>
      <c r="D7" s="783">
        <v>12410.429186991478</v>
      </c>
      <c r="E7" s="784">
        <v>-1.3856513679202049</v>
      </c>
      <c r="F7" s="785">
        <v>313.96515437933209</v>
      </c>
      <c r="G7" s="784">
        <v>-0.27931581859725058</v>
      </c>
      <c r="H7" s="784">
        <v>19.629127091813658</v>
      </c>
      <c r="I7" s="784">
        <v>100</v>
      </c>
      <c r="J7" s="786" t="s">
        <v>23</v>
      </c>
    </row>
    <row r="8" spans="1:11" ht="15">
      <c r="A8" s="1229" t="s">
        <v>102</v>
      </c>
      <c r="B8" s="1222">
        <v>7.0251325907410891</v>
      </c>
      <c r="C8" s="787">
        <v>13033.641170206101</v>
      </c>
      <c r="D8" s="788">
        <v>13294.313993610223</v>
      </c>
      <c r="E8" s="789">
        <v>10.052717389115616</v>
      </c>
      <c r="F8" s="790">
        <v>240.8</v>
      </c>
      <c r="G8" s="791">
        <v>-3.6848157592120305</v>
      </c>
      <c r="H8" s="791">
        <v>62.5</v>
      </c>
      <c r="I8" s="791">
        <v>0.16383112791430371</v>
      </c>
      <c r="J8" s="792">
        <v>4.3222052081347287E-2</v>
      </c>
    </row>
    <row r="9" spans="1:11" ht="15">
      <c r="A9" s="1230" t="s">
        <v>103</v>
      </c>
      <c r="B9" s="1223">
        <v>7.1049401961250203</v>
      </c>
      <c r="C9" s="793">
        <v>13330.094176594785</v>
      </c>
      <c r="D9" s="794">
        <v>13596.69606012668</v>
      </c>
      <c r="E9" s="795">
        <v>0.1382096683204814</v>
      </c>
      <c r="F9" s="796">
        <v>348.05746638358102</v>
      </c>
      <c r="G9" s="797">
        <v>0.3719471680375217</v>
      </c>
      <c r="H9" s="797">
        <v>16.97019867549669</v>
      </c>
      <c r="I9" s="797">
        <v>35.614366729678636</v>
      </c>
      <c r="J9" s="798">
        <v>-0.80957417187420333</v>
      </c>
    </row>
    <row r="10" spans="1:11" ht="15">
      <c r="A10" s="1230" t="s">
        <v>104</v>
      </c>
      <c r="B10" s="1223">
        <v>7.0059360238959441</v>
      </c>
      <c r="C10" s="793">
        <v>13144.345260592765</v>
      </c>
      <c r="D10" s="794">
        <v>13407.23216580462</v>
      </c>
      <c r="E10" s="795">
        <v>0.40009706368142456</v>
      </c>
      <c r="F10" s="796">
        <v>387.76497175141242</v>
      </c>
      <c r="G10" s="797">
        <v>1.9218169664676963</v>
      </c>
      <c r="H10" s="797">
        <v>13.099041533546327</v>
      </c>
      <c r="I10" s="797">
        <v>8.9224952741020793</v>
      </c>
      <c r="J10" s="798">
        <v>-0.51516490982676189</v>
      </c>
    </row>
    <row r="11" spans="1:11" ht="15">
      <c r="A11" s="1230" t="s">
        <v>105</v>
      </c>
      <c r="B11" s="1224" t="s">
        <v>99</v>
      </c>
      <c r="C11" s="793" t="s">
        <v>99</v>
      </c>
      <c r="D11" s="794" t="s">
        <v>99</v>
      </c>
      <c r="E11" s="795" t="s">
        <v>99</v>
      </c>
      <c r="F11" s="796" t="s">
        <v>99</v>
      </c>
      <c r="G11" s="797" t="s">
        <v>99</v>
      </c>
      <c r="H11" s="797" t="s">
        <v>99</v>
      </c>
      <c r="I11" s="797" t="s">
        <v>99</v>
      </c>
      <c r="J11" s="798" t="s">
        <v>99</v>
      </c>
    </row>
    <row r="12" spans="1:11" ht="15">
      <c r="A12" s="1230" t="s">
        <v>97</v>
      </c>
      <c r="B12" s="1223">
        <v>4.7342908728181508</v>
      </c>
      <c r="C12" s="793">
        <v>9721.3364944931236</v>
      </c>
      <c r="D12" s="794">
        <v>9915.7632243829867</v>
      </c>
      <c r="E12" s="795">
        <v>-1.6405476668407981</v>
      </c>
      <c r="F12" s="796">
        <v>273.88796296296294</v>
      </c>
      <c r="G12" s="797">
        <v>0.27049494448824907</v>
      </c>
      <c r="H12" s="797">
        <v>30.120481927710845</v>
      </c>
      <c r="I12" s="797">
        <v>34.026465028355382</v>
      </c>
      <c r="J12" s="798">
        <v>2.7434859841823069</v>
      </c>
    </row>
    <row r="13" spans="1:11" ht="15.75" thickBot="1">
      <c r="A13" s="1231" t="s">
        <v>106</v>
      </c>
      <c r="B13" s="1225">
        <v>6.7181297348915932</v>
      </c>
      <c r="C13" s="799">
        <v>12969.362422570643</v>
      </c>
      <c r="D13" s="800">
        <v>13228.749671022055</v>
      </c>
      <c r="E13" s="801">
        <v>-1.9904475097127154</v>
      </c>
      <c r="F13" s="802">
        <v>290.6028436018957</v>
      </c>
      <c r="G13" s="803">
        <v>-1.2163227609673173</v>
      </c>
      <c r="H13" s="803">
        <v>11.936339522546419</v>
      </c>
      <c r="I13" s="803">
        <v>21.272841839949592</v>
      </c>
      <c r="J13" s="804">
        <v>-1.4619689545626926</v>
      </c>
    </row>
    <row r="14" spans="1:11" ht="16.5" thickBot="1">
      <c r="A14" s="1059" t="s">
        <v>328</v>
      </c>
      <c r="B14" s="1060"/>
      <c r="C14" s="1060"/>
      <c r="D14" s="1060"/>
      <c r="E14" s="1060"/>
      <c r="F14" s="1060"/>
      <c r="G14" s="1060"/>
      <c r="H14" s="1060"/>
      <c r="I14" s="780"/>
      <c r="J14" s="781"/>
    </row>
    <row r="15" spans="1:11" ht="15.75" thickBot="1">
      <c r="A15" s="1228" t="s">
        <v>22</v>
      </c>
      <c r="B15" s="1226">
        <v>6.0957303349608765</v>
      </c>
      <c r="C15" s="805">
        <v>11767.81917946115</v>
      </c>
      <c r="D15" s="806">
        <v>12003.175563050374</v>
      </c>
      <c r="E15" s="784">
        <v>-0.97579258407052438</v>
      </c>
      <c r="F15" s="784">
        <v>311.1805277777778</v>
      </c>
      <c r="G15" s="784">
        <v>-0.74915240670171568</v>
      </c>
      <c r="H15" s="784">
        <v>2.7984009137635635</v>
      </c>
      <c r="I15" s="784">
        <v>100</v>
      </c>
      <c r="J15" s="786" t="s">
        <v>23</v>
      </c>
    </row>
    <row r="16" spans="1:11" ht="15">
      <c r="A16" s="1229" t="s">
        <v>102</v>
      </c>
      <c r="B16" s="1222">
        <v>6.1638338111426103</v>
      </c>
      <c r="C16" s="787">
        <v>11435.684250728404</v>
      </c>
      <c r="D16" s="788">
        <v>11664.397935742973</v>
      </c>
      <c r="E16" s="789">
        <v>-2.3825663107403061</v>
      </c>
      <c r="F16" s="790">
        <v>226.39999999999998</v>
      </c>
      <c r="G16" s="791">
        <v>6.1415846225972643</v>
      </c>
      <c r="H16" s="791">
        <v>22.222222222222221</v>
      </c>
      <c r="I16" s="807">
        <v>0.15277777777777779</v>
      </c>
      <c r="J16" s="792">
        <v>2.4279776635573347E-2</v>
      </c>
    </row>
    <row r="17" spans="1:10" ht="15">
      <c r="A17" s="1230" t="s">
        <v>103</v>
      </c>
      <c r="B17" s="1223">
        <v>6.9554003968340954</v>
      </c>
      <c r="C17" s="793">
        <v>13049.531701377289</v>
      </c>
      <c r="D17" s="794">
        <v>13310.522335404836</v>
      </c>
      <c r="E17" s="795">
        <v>-3.699414702193933E-2</v>
      </c>
      <c r="F17" s="796">
        <v>348.39261717129824</v>
      </c>
      <c r="G17" s="797">
        <v>-0.97005982618760878</v>
      </c>
      <c r="H17" s="797">
        <v>-8.0472921434019842</v>
      </c>
      <c r="I17" s="797">
        <v>33.486111111111114</v>
      </c>
      <c r="J17" s="798">
        <v>-3.9496398883177832</v>
      </c>
    </row>
    <row r="18" spans="1:10" ht="15">
      <c r="A18" s="1230" t="s">
        <v>104</v>
      </c>
      <c r="B18" s="1223">
        <v>6.9832761664968217</v>
      </c>
      <c r="C18" s="793">
        <v>13101.831456842066</v>
      </c>
      <c r="D18" s="794">
        <v>13363.868085978907</v>
      </c>
      <c r="E18" s="795">
        <v>0.95455472057307433</v>
      </c>
      <c r="F18" s="796">
        <v>378.91379310344826</v>
      </c>
      <c r="G18" s="797">
        <v>0.10237440703803601</v>
      </c>
      <c r="H18" s="797">
        <v>14.651162790697676</v>
      </c>
      <c r="I18" s="797">
        <v>6.8472222222222223</v>
      </c>
      <c r="J18" s="798">
        <v>0.70787327876134309</v>
      </c>
    </row>
    <row r="19" spans="1:10" ht="15">
      <c r="A19" s="1230" t="s">
        <v>105</v>
      </c>
      <c r="B19" s="1224" t="s">
        <v>99</v>
      </c>
      <c r="C19" s="793" t="s">
        <v>99</v>
      </c>
      <c r="D19" s="794" t="s">
        <v>99</v>
      </c>
      <c r="E19" s="795" t="s">
        <v>99</v>
      </c>
      <c r="F19" s="796" t="s">
        <v>99</v>
      </c>
      <c r="G19" s="797" t="s">
        <v>99</v>
      </c>
      <c r="H19" s="797" t="s">
        <v>99</v>
      </c>
      <c r="I19" s="797" t="s">
        <v>99</v>
      </c>
      <c r="J19" s="798" t="s">
        <v>99</v>
      </c>
    </row>
    <row r="20" spans="1:10" ht="15">
      <c r="A20" s="1230" t="s">
        <v>97</v>
      </c>
      <c r="B20" s="1223">
        <v>4.7062222625070396</v>
      </c>
      <c r="C20" s="793">
        <v>9663.7007443676393</v>
      </c>
      <c r="D20" s="794">
        <v>9856.974759254992</v>
      </c>
      <c r="E20" s="795">
        <v>-0.89400908082749808</v>
      </c>
      <c r="F20" s="796">
        <v>283.24782451051493</v>
      </c>
      <c r="G20" s="797">
        <v>0.68597782163575183</v>
      </c>
      <c r="H20" s="797">
        <v>9.1412742382271475</v>
      </c>
      <c r="I20" s="797">
        <v>38.305555555555557</v>
      </c>
      <c r="J20" s="798">
        <v>2.2261723459610394</v>
      </c>
    </row>
    <row r="21" spans="1:10" ht="15.75" thickBot="1">
      <c r="A21" s="1231" t="s">
        <v>106</v>
      </c>
      <c r="B21" s="1225">
        <v>6.479700415134368</v>
      </c>
      <c r="C21" s="799">
        <v>12509.074160491058</v>
      </c>
      <c r="D21" s="800">
        <v>12759.255643700879</v>
      </c>
      <c r="E21" s="801">
        <v>-0.19973166293752459</v>
      </c>
      <c r="F21" s="802">
        <v>281.61938441388344</v>
      </c>
      <c r="G21" s="803">
        <v>0.20702349195797906</v>
      </c>
      <c r="H21" s="803">
        <v>7.8389830508474576</v>
      </c>
      <c r="I21" s="803">
        <v>21.208333333333336</v>
      </c>
      <c r="J21" s="804">
        <v>0.99131448695983693</v>
      </c>
    </row>
    <row r="22" spans="1:10" ht="16.5" thickBot="1">
      <c r="A22" s="1059" t="s">
        <v>332</v>
      </c>
      <c r="B22" s="1060"/>
      <c r="C22" s="1060"/>
      <c r="D22" s="1060"/>
      <c r="E22" s="1060"/>
      <c r="F22" s="1060"/>
      <c r="G22" s="1060"/>
      <c r="H22" s="1060"/>
      <c r="I22" s="780"/>
      <c r="J22" s="781"/>
    </row>
    <row r="23" spans="1:10" ht="15.75" thickBot="1">
      <c r="A23" s="1228" t="s">
        <v>22</v>
      </c>
      <c r="B23" s="1226">
        <v>5.5365248559613223</v>
      </c>
      <c r="C23" s="805">
        <v>10688.271922705255</v>
      </c>
      <c r="D23" s="806">
        <v>10902.03736115936</v>
      </c>
      <c r="E23" s="784">
        <v>-0.83960156426675581</v>
      </c>
      <c r="F23" s="784">
        <v>307.35434262948212</v>
      </c>
      <c r="G23" s="784">
        <v>-0.82378439852593388</v>
      </c>
      <c r="H23" s="784">
        <v>9.2254134029590951</v>
      </c>
      <c r="I23" s="784">
        <v>100</v>
      </c>
      <c r="J23" s="786" t="s">
        <v>23</v>
      </c>
    </row>
    <row r="24" spans="1:10" ht="15">
      <c r="A24" s="1229" t="s">
        <v>102</v>
      </c>
      <c r="B24" s="1227" t="s">
        <v>99</v>
      </c>
      <c r="C24" s="787" t="s">
        <v>99</v>
      </c>
      <c r="D24" s="788" t="s">
        <v>99</v>
      </c>
      <c r="E24" s="789" t="s">
        <v>99</v>
      </c>
      <c r="F24" s="790" t="s">
        <v>99</v>
      </c>
      <c r="G24" s="791" t="s">
        <v>99</v>
      </c>
      <c r="H24" s="807" t="s">
        <v>99</v>
      </c>
      <c r="I24" s="807" t="s">
        <v>99</v>
      </c>
      <c r="J24" s="815" t="s">
        <v>99</v>
      </c>
    </row>
    <row r="25" spans="1:10" ht="15">
      <c r="A25" s="1230" t="s">
        <v>103</v>
      </c>
      <c r="B25" s="1224">
        <v>6.5807334155059189</v>
      </c>
      <c r="C25" s="793">
        <v>12346.591773932305</v>
      </c>
      <c r="D25" s="794">
        <v>12593.523609410951</v>
      </c>
      <c r="E25" s="795">
        <v>-0.76982416437141987</v>
      </c>
      <c r="F25" s="796">
        <v>349.06305220883542</v>
      </c>
      <c r="G25" s="797">
        <v>-2.7860047691695051</v>
      </c>
      <c r="H25" s="797">
        <v>5.0632911392405067</v>
      </c>
      <c r="I25" s="1015">
        <v>19.840637450199203</v>
      </c>
      <c r="J25" s="1016">
        <v>-0.78599440358669881</v>
      </c>
    </row>
    <row r="26" spans="1:10" ht="15">
      <c r="A26" s="1230" t="s">
        <v>104</v>
      </c>
      <c r="B26" s="1223">
        <v>6.7262097190078229</v>
      </c>
      <c r="C26" s="793">
        <v>12619.530429658204</v>
      </c>
      <c r="D26" s="794">
        <v>12871.921038251368</v>
      </c>
      <c r="E26" s="795">
        <v>1.2989084582254862</v>
      </c>
      <c r="F26" s="796">
        <v>399.23454545454547</v>
      </c>
      <c r="G26" s="797">
        <v>7.0450489291348433</v>
      </c>
      <c r="H26" s="797">
        <v>-14.0625</v>
      </c>
      <c r="I26" s="797">
        <v>4.3824701195219129</v>
      </c>
      <c r="J26" s="798">
        <v>-1.1875908030194271</v>
      </c>
    </row>
    <row r="27" spans="1:10" ht="15">
      <c r="A27" s="1230" t="s">
        <v>105</v>
      </c>
      <c r="B27" s="1224" t="s">
        <v>99</v>
      </c>
      <c r="C27" s="793" t="s">
        <v>99</v>
      </c>
      <c r="D27" s="794" t="s">
        <v>99</v>
      </c>
      <c r="E27" s="795" t="s">
        <v>99</v>
      </c>
      <c r="F27" s="796" t="s">
        <v>99</v>
      </c>
      <c r="G27" s="797" t="s">
        <v>99</v>
      </c>
      <c r="H27" s="797" t="s">
        <v>99</v>
      </c>
      <c r="I27" s="797" t="s">
        <v>99</v>
      </c>
      <c r="J27" s="798" t="s">
        <v>99</v>
      </c>
    </row>
    <row r="28" spans="1:10" ht="15">
      <c r="A28" s="1230" t="s">
        <v>97</v>
      </c>
      <c r="B28" s="1224">
        <v>4.72327095729998</v>
      </c>
      <c r="C28" s="793">
        <v>9698.7083312114592</v>
      </c>
      <c r="D28" s="794">
        <v>9892.682497835689</v>
      </c>
      <c r="E28" s="795">
        <v>1.0560852029871142</v>
      </c>
      <c r="F28" s="796">
        <v>289.88886043533932</v>
      </c>
      <c r="G28" s="797">
        <v>-0.1653862235295552</v>
      </c>
      <c r="H28" s="797">
        <v>18.333333333333332</v>
      </c>
      <c r="I28" s="797">
        <v>62.231075697211161</v>
      </c>
      <c r="J28" s="798">
        <v>4.7898224335035877</v>
      </c>
    </row>
    <row r="29" spans="1:10" ht="15.75" thickBot="1">
      <c r="A29" s="1231" t="s">
        <v>106</v>
      </c>
      <c r="B29" s="1225">
        <v>5.9214116784671287</v>
      </c>
      <c r="C29" s="799">
        <v>11431.296676577469</v>
      </c>
      <c r="D29" s="800">
        <v>11659.922610109019</v>
      </c>
      <c r="E29" s="801">
        <v>-1.3323094957551924</v>
      </c>
      <c r="F29" s="802">
        <v>296.77588235294121</v>
      </c>
      <c r="G29" s="803">
        <v>0.58077521033778634</v>
      </c>
      <c r="H29" s="803">
        <v>-9.5744680851063837</v>
      </c>
      <c r="I29" s="803">
        <v>13.545816733067728</v>
      </c>
      <c r="J29" s="804">
        <v>-2.81623722689746</v>
      </c>
    </row>
    <row r="30" spans="1:10" ht="15">
      <c r="A30" s="878" t="s">
        <v>424</v>
      </c>
      <c r="B30" s="106"/>
      <c r="C30" s="106"/>
      <c r="D30" s="106"/>
      <c r="E30" s="106"/>
      <c r="F30" s="106"/>
      <c r="G30" s="106"/>
      <c r="H30" s="106"/>
    </row>
    <row r="31" spans="1:10">
      <c r="A31" s="62" t="s">
        <v>309</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384" t="s">
        <v>60</v>
      </c>
      <c r="C33" s="1385"/>
      <c r="D33" s="1385"/>
      <c r="E33" s="1385"/>
      <c r="F33" s="1385"/>
      <c r="G33" s="1385"/>
      <c r="H33" s="1386"/>
    </row>
    <row r="34" spans="1:8" ht="15.75">
      <c r="A34" s="624" t="s">
        <v>63</v>
      </c>
      <c r="B34" s="1390" t="s">
        <v>64</v>
      </c>
      <c r="C34" s="1391"/>
      <c r="D34" s="1391"/>
      <c r="E34" s="1391"/>
      <c r="F34" s="1391"/>
      <c r="G34" s="1391"/>
      <c r="H34" s="1392"/>
    </row>
    <row r="35" spans="1:8" ht="15.75">
      <c r="A35" s="621" t="s">
        <v>65</v>
      </c>
      <c r="B35" s="1387" t="s">
        <v>66</v>
      </c>
      <c r="C35" s="1388"/>
      <c r="D35" s="1388"/>
      <c r="E35" s="1388"/>
      <c r="F35" s="1388"/>
      <c r="G35" s="1388"/>
      <c r="H35" s="1389"/>
    </row>
    <row r="36" spans="1:8" ht="16.5" thickBot="1">
      <c r="A36" s="622" t="s">
        <v>67</v>
      </c>
      <c r="B36" s="1393" t="s">
        <v>62</v>
      </c>
      <c r="C36" s="1394"/>
      <c r="D36" s="1394"/>
      <c r="E36" s="1394"/>
      <c r="F36" s="1394"/>
      <c r="G36" s="1394"/>
      <c r="H36" s="1395"/>
    </row>
    <row r="37" spans="1:8">
      <c r="A37" s="1383"/>
      <c r="B37" s="1383"/>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C6" sqref="C6:L297"/>
    </sheetView>
  </sheetViews>
  <sheetFormatPr defaultRowHeight="12.75"/>
  <cols>
    <col min="1" max="1" width="20.140625" style="106" customWidth="1"/>
    <col min="2" max="2" width="10" style="106" customWidth="1"/>
    <col min="3" max="3" width="9.5703125" style="106" customWidth="1"/>
    <col min="4" max="4" width="10.7109375" style="106" customWidth="1"/>
    <col min="5" max="6" width="10.140625" style="106" customWidth="1"/>
    <col min="7" max="7" width="9.42578125" style="106" customWidth="1"/>
    <col min="8" max="8" width="10.140625" style="106" customWidth="1"/>
    <col min="9" max="9" width="10.42578125" style="106" customWidth="1"/>
    <col min="10" max="10" width="9.140625" style="106"/>
    <col min="11" max="11" width="11.140625"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6" t="s">
        <v>429</v>
      </c>
      <c r="B1" s="726"/>
      <c r="C1" s="727"/>
      <c r="D1" s="727"/>
      <c r="E1" s="822" t="s">
        <v>470</v>
      </c>
      <c r="G1" s="728"/>
      <c r="H1" s="727"/>
      <c r="I1" s="727"/>
      <c r="J1" s="727"/>
      <c r="K1" s="727"/>
    </row>
    <row r="2" spans="1:12" ht="15" customHeight="1" thickBot="1">
      <c r="A2" s="729" t="s">
        <v>336</v>
      </c>
      <c r="B2" s="729"/>
      <c r="C2" s="727"/>
      <c r="D2" s="727"/>
      <c r="E2" s="727"/>
      <c r="F2" s="728"/>
      <c r="G2" s="727"/>
      <c r="H2" s="727"/>
      <c r="I2" s="727"/>
      <c r="J2" s="727"/>
      <c r="K2" s="727"/>
    </row>
    <row r="3" spans="1:12" ht="21" thickBot="1">
      <c r="A3" s="963" t="s">
        <v>8</v>
      </c>
      <c r="B3" s="954"/>
      <c r="C3" s="954"/>
      <c r="D3" s="954"/>
      <c r="E3" s="954"/>
      <c r="F3" s="954"/>
      <c r="G3" s="954"/>
      <c r="H3" s="954"/>
      <c r="I3" s="954"/>
      <c r="J3" s="954"/>
      <c r="K3" s="954"/>
      <c r="L3" s="964"/>
    </row>
    <row r="4" spans="1:12">
      <c r="A4" s="27"/>
      <c r="B4" s="28"/>
      <c r="C4" s="3" t="s">
        <v>9</v>
      </c>
      <c r="D4" s="3"/>
      <c r="E4" s="3"/>
      <c r="F4" s="3"/>
      <c r="G4" s="955"/>
      <c r="H4" s="1401" t="s">
        <v>10</v>
      </c>
      <c r="I4" s="1402"/>
      <c r="J4" s="986" t="s">
        <v>11</v>
      </c>
      <c r="K4" s="956" t="s">
        <v>12</v>
      </c>
      <c r="L4" s="957"/>
    </row>
    <row r="5" spans="1:12" ht="15.75">
      <c r="A5" s="29" t="s">
        <v>13</v>
      </c>
      <c r="B5" s="30" t="s">
        <v>14</v>
      </c>
      <c r="C5" s="958" t="s">
        <v>40</v>
      </c>
      <c r="D5" s="958"/>
      <c r="E5" s="959" t="s">
        <v>41</v>
      </c>
      <c r="F5" s="960"/>
      <c r="G5" s="987"/>
      <c r="H5" s="1399" t="s">
        <v>15</v>
      </c>
      <c r="I5" s="1400"/>
      <c r="J5" s="988" t="s">
        <v>16</v>
      </c>
      <c r="K5" s="961" t="s">
        <v>17</v>
      </c>
      <c r="L5" s="962"/>
    </row>
    <row r="6" spans="1:12" ht="38.25" customHeight="1" thickBot="1">
      <c r="A6" s="31" t="s">
        <v>18</v>
      </c>
      <c r="B6" s="32" t="s">
        <v>19</v>
      </c>
      <c r="C6" s="877" t="s">
        <v>486</v>
      </c>
      <c r="D6" s="1275" t="s">
        <v>482</v>
      </c>
      <c r="E6" s="952" t="s">
        <v>486</v>
      </c>
      <c r="F6" s="1249" t="s">
        <v>482</v>
      </c>
      <c r="G6" s="985" t="s">
        <v>20</v>
      </c>
      <c r="H6" s="66" t="s">
        <v>486</v>
      </c>
      <c r="I6" s="890" t="s">
        <v>20</v>
      </c>
      <c r="J6" s="989" t="s">
        <v>20</v>
      </c>
      <c r="K6" s="953" t="s">
        <v>486</v>
      </c>
      <c r="L6" s="990" t="s">
        <v>21</v>
      </c>
    </row>
    <row r="7" spans="1:12" ht="15" thickBot="1">
      <c r="A7" s="33" t="s">
        <v>22</v>
      </c>
      <c r="B7" s="34" t="s">
        <v>23</v>
      </c>
      <c r="C7" s="67">
        <v>11877.382835343422</v>
      </c>
      <c r="D7" s="67">
        <v>12002.000330477265</v>
      </c>
      <c r="E7" s="68">
        <v>12114.930492050291</v>
      </c>
      <c r="F7" s="1250">
        <v>12242.040337086812</v>
      </c>
      <c r="G7" s="991">
        <v>-1.038306046512901</v>
      </c>
      <c r="H7" s="69">
        <v>312.25628428623679</v>
      </c>
      <c r="I7" s="69">
        <v>-0.4957547995577678</v>
      </c>
      <c r="J7" s="70">
        <v>10.933802150246805</v>
      </c>
      <c r="K7" s="69">
        <v>100</v>
      </c>
      <c r="L7" s="992" t="s">
        <v>23</v>
      </c>
    </row>
    <row r="8" spans="1:12" ht="15" thickBot="1">
      <c r="A8" s="35"/>
      <c r="B8" s="36"/>
      <c r="C8" s="71"/>
      <c r="D8" s="71"/>
      <c r="E8" s="71"/>
      <c r="F8" s="71"/>
      <c r="G8" s="993"/>
      <c r="H8" s="70"/>
      <c r="I8" s="70"/>
      <c r="J8" s="70"/>
      <c r="K8" s="70"/>
      <c r="L8" s="994"/>
    </row>
    <row r="9" spans="1:12" ht="15">
      <c r="A9" s="37" t="s">
        <v>107</v>
      </c>
      <c r="B9" s="38" t="s">
        <v>23</v>
      </c>
      <c r="C9" s="72">
        <v>12325.649513292861</v>
      </c>
      <c r="D9" s="72">
        <v>11780.251665666265</v>
      </c>
      <c r="E9" s="73">
        <v>12572.162503558719</v>
      </c>
      <c r="F9" s="73">
        <v>12015.856698979591</v>
      </c>
      <c r="G9" s="995">
        <v>4.6297639736862894</v>
      </c>
      <c r="H9" s="74">
        <v>234.16249999999999</v>
      </c>
      <c r="I9" s="74">
        <v>1.5578360588820581</v>
      </c>
      <c r="J9" s="74">
        <v>41.17647058823529</v>
      </c>
      <c r="K9" s="74">
        <v>0.14628794343532853</v>
      </c>
      <c r="L9" s="996">
        <v>3.1337642536011456E-2</v>
      </c>
    </row>
    <row r="10" spans="1:12" ht="15">
      <c r="A10" s="46" t="s">
        <v>108</v>
      </c>
      <c r="B10" s="75" t="s">
        <v>23</v>
      </c>
      <c r="C10" s="76">
        <v>13161.995030947977</v>
      </c>
      <c r="D10" s="76">
        <v>13142.972235029752</v>
      </c>
      <c r="E10" s="77">
        <v>13425.234931566936</v>
      </c>
      <c r="F10" s="77">
        <v>13405.831679730347</v>
      </c>
      <c r="G10" s="997">
        <v>0.14473739712790146</v>
      </c>
      <c r="H10" s="78">
        <v>348.26738971928546</v>
      </c>
      <c r="I10" s="78">
        <v>-0.44313521809658019</v>
      </c>
      <c r="J10" s="78">
        <v>4</v>
      </c>
      <c r="K10" s="78">
        <v>33.438985736925517</v>
      </c>
      <c r="L10" s="998">
        <v>-2.2294164538919858</v>
      </c>
    </row>
    <row r="11" spans="1:12" ht="15">
      <c r="A11" s="39" t="s">
        <v>109</v>
      </c>
      <c r="B11" s="40" t="s">
        <v>23</v>
      </c>
      <c r="C11" s="79">
        <v>13104.066706142821</v>
      </c>
      <c r="D11" s="79">
        <v>13012.636654886082</v>
      </c>
      <c r="E11" s="80">
        <v>13366.148040265678</v>
      </c>
      <c r="F11" s="80">
        <v>13272.889387983805</v>
      </c>
      <c r="G11" s="999">
        <v>0.70262509959814523</v>
      </c>
      <c r="H11" s="81">
        <v>384.8076433121019</v>
      </c>
      <c r="I11" s="81">
        <v>1.4629457489396867</v>
      </c>
      <c r="J11" s="81">
        <v>12.142857142857142</v>
      </c>
      <c r="K11" s="81">
        <v>7.6557357064488603</v>
      </c>
      <c r="L11" s="1000">
        <v>8.2539411905618643E-2</v>
      </c>
    </row>
    <row r="12" spans="1:12" ht="15">
      <c r="A12" s="39" t="s">
        <v>110</v>
      </c>
      <c r="B12" s="40" t="s">
        <v>23</v>
      </c>
      <c r="C12" s="79" t="s">
        <v>99</v>
      </c>
      <c r="D12" s="79" t="s">
        <v>99</v>
      </c>
      <c r="E12" s="80" t="s">
        <v>99</v>
      </c>
      <c r="F12" s="80" t="s">
        <v>99</v>
      </c>
      <c r="G12" s="999" t="s">
        <v>99</v>
      </c>
      <c r="H12" s="81" t="s">
        <v>99</v>
      </c>
      <c r="I12" s="81" t="s">
        <v>99</v>
      </c>
      <c r="J12" s="81" t="s">
        <v>99</v>
      </c>
      <c r="K12" s="81" t="s">
        <v>99</v>
      </c>
      <c r="L12" s="1000" t="s">
        <v>99</v>
      </c>
    </row>
    <row r="13" spans="1:12" ht="15">
      <c r="A13" s="39" t="s">
        <v>97</v>
      </c>
      <c r="B13" s="40" t="s">
        <v>23</v>
      </c>
      <c r="C13" s="79">
        <v>9692.6319121308698</v>
      </c>
      <c r="D13" s="79">
        <v>9782.0014946756746</v>
      </c>
      <c r="E13" s="80">
        <v>9886.4845503734869</v>
      </c>
      <c r="F13" s="80">
        <v>9977.6415245691878</v>
      </c>
      <c r="G13" s="999">
        <v>-0.91361244008650555</v>
      </c>
      <c r="H13" s="81">
        <v>280.01139605706044</v>
      </c>
      <c r="I13" s="81">
        <v>0.28670323823185562</v>
      </c>
      <c r="J13" s="81">
        <v>18.567084758646899</v>
      </c>
      <c r="K13" s="81">
        <v>38.028769962208948</v>
      </c>
      <c r="L13" s="1000">
        <v>2.4482709426673992</v>
      </c>
    </row>
    <row r="14" spans="1:12" ht="15.75" thickBot="1">
      <c r="A14" s="41" t="s">
        <v>111</v>
      </c>
      <c r="B14" s="42" t="s">
        <v>23</v>
      </c>
      <c r="C14" s="82">
        <v>12663.216248519706</v>
      </c>
      <c r="D14" s="82">
        <v>12812.976908794732</v>
      </c>
      <c r="E14" s="83">
        <v>12916.4805734901</v>
      </c>
      <c r="F14" s="83">
        <v>13069.236446970626</v>
      </c>
      <c r="G14" s="1001">
        <v>-1.168820183951405</v>
      </c>
      <c r="H14" s="84">
        <v>287.07800646868571</v>
      </c>
      <c r="I14" s="84">
        <v>-0.39348253348802115</v>
      </c>
      <c r="J14" s="84">
        <v>9.1813804173354736</v>
      </c>
      <c r="K14" s="84">
        <v>20.730220650981348</v>
      </c>
      <c r="L14" s="1002">
        <v>-0.33273154321704013</v>
      </c>
    </row>
    <row r="15" spans="1:12" ht="15" thickBot="1">
      <c r="A15" s="35"/>
      <c r="B15" s="43"/>
      <c r="C15" s="71"/>
      <c r="D15" s="71"/>
      <c r="E15" s="71"/>
      <c r="F15" s="71"/>
      <c r="G15" s="993"/>
      <c r="H15" s="70"/>
      <c r="I15" s="70"/>
      <c r="J15" s="70"/>
      <c r="K15" s="70"/>
      <c r="L15" s="994"/>
    </row>
    <row r="16" spans="1:12" ht="14.25">
      <c r="A16" s="44" t="s">
        <v>112</v>
      </c>
      <c r="B16" s="45" t="s">
        <v>25</v>
      </c>
      <c r="C16" s="85" t="s">
        <v>99</v>
      </c>
      <c r="D16" s="85" t="s">
        <v>99</v>
      </c>
      <c r="E16" s="86" t="s">
        <v>99</v>
      </c>
      <c r="F16" s="86" t="s">
        <v>99</v>
      </c>
      <c r="G16" s="1003" t="s">
        <v>99</v>
      </c>
      <c r="H16" s="87" t="s">
        <v>99</v>
      </c>
      <c r="I16" s="87" t="s">
        <v>99</v>
      </c>
      <c r="J16" s="88" t="s">
        <v>99</v>
      </c>
      <c r="K16" s="88" t="s">
        <v>99</v>
      </c>
      <c r="L16" s="1004" t="s">
        <v>99</v>
      </c>
    </row>
    <row r="17" spans="1:12" ht="15">
      <c r="A17" s="46" t="s">
        <v>112</v>
      </c>
      <c r="B17" s="47" t="s">
        <v>26</v>
      </c>
      <c r="C17" s="79" t="s">
        <v>99</v>
      </c>
      <c r="D17" s="79" t="s">
        <v>99</v>
      </c>
      <c r="E17" s="80" t="s">
        <v>99</v>
      </c>
      <c r="F17" s="80" t="s">
        <v>99</v>
      </c>
      <c r="G17" s="999" t="s">
        <v>99</v>
      </c>
      <c r="H17" s="81" t="s">
        <v>99</v>
      </c>
      <c r="I17" s="81" t="s">
        <v>99</v>
      </c>
      <c r="J17" s="89" t="s">
        <v>99</v>
      </c>
      <c r="K17" s="89" t="s">
        <v>99</v>
      </c>
      <c r="L17" s="1005" t="s">
        <v>99</v>
      </c>
    </row>
    <row r="18" spans="1:12" ht="15">
      <c r="A18" s="46" t="s">
        <v>112</v>
      </c>
      <c r="B18" s="47" t="s">
        <v>27</v>
      </c>
      <c r="C18" s="79" t="s">
        <v>99</v>
      </c>
      <c r="D18" s="79" t="s">
        <v>99</v>
      </c>
      <c r="E18" s="80" t="s">
        <v>99</v>
      </c>
      <c r="F18" s="80" t="s">
        <v>99</v>
      </c>
      <c r="G18" s="999" t="s">
        <v>99</v>
      </c>
      <c r="H18" s="81" t="s">
        <v>99</v>
      </c>
      <c r="I18" s="81" t="s">
        <v>99</v>
      </c>
      <c r="J18" s="89" t="s">
        <v>99</v>
      </c>
      <c r="K18" s="89" t="s">
        <v>99</v>
      </c>
      <c r="L18" s="1005" t="s">
        <v>99</v>
      </c>
    </row>
    <row r="19" spans="1:12" ht="14.25">
      <c r="A19" s="44" t="s">
        <v>112</v>
      </c>
      <c r="B19" s="48" t="s">
        <v>28</v>
      </c>
      <c r="C19" s="90">
        <v>13797.678343247413</v>
      </c>
      <c r="D19" s="90" t="s">
        <v>253</v>
      </c>
      <c r="E19" s="91">
        <v>14073.631910112361</v>
      </c>
      <c r="F19" s="91" t="s">
        <v>253</v>
      </c>
      <c r="G19" s="1006" t="s">
        <v>99</v>
      </c>
      <c r="H19" s="92">
        <v>296.66666666666669</v>
      </c>
      <c r="I19" s="92">
        <v>-1.1234692731143584E-2</v>
      </c>
      <c r="J19" s="93">
        <v>0</v>
      </c>
      <c r="K19" s="93">
        <v>1.8285992929416066E-2</v>
      </c>
      <c r="L19" s="1007">
        <v>-1.9993542881104748E-3</v>
      </c>
    </row>
    <row r="20" spans="1:12" ht="15">
      <c r="A20" s="46" t="s">
        <v>112</v>
      </c>
      <c r="B20" s="47" t="s">
        <v>29</v>
      </c>
      <c r="C20" s="79" t="s">
        <v>253</v>
      </c>
      <c r="D20" s="79" t="s">
        <v>99</v>
      </c>
      <c r="E20" s="80" t="s">
        <v>253</v>
      </c>
      <c r="F20" s="80" t="s">
        <v>99</v>
      </c>
      <c r="G20" s="999" t="s">
        <v>99</v>
      </c>
      <c r="H20" s="81" t="s">
        <v>253</v>
      </c>
      <c r="I20" s="81" t="s">
        <v>99</v>
      </c>
      <c r="J20" s="89" t="s">
        <v>99</v>
      </c>
      <c r="K20" s="89">
        <v>6.0953309764720225E-3</v>
      </c>
      <c r="L20" s="1005" t="s">
        <v>99</v>
      </c>
    </row>
    <row r="21" spans="1:12" ht="15">
      <c r="A21" s="46" t="s">
        <v>112</v>
      </c>
      <c r="B21" s="47" t="s">
        <v>30</v>
      </c>
      <c r="C21" s="79" t="s">
        <v>253</v>
      </c>
      <c r="D21" s="79" t="s">
        <v>253</v>
      </c>
      <c r="E21" s="80" t="s">
        <v>253</v>
      </c>
      <c r="F21" s="80" t="s">
        <v>253</v>
      </c>
      <c r="G21" s="999" t="s">
        <v>99</v>
      </c>
      <c r="H21" s="81" t="s">
        <v>253</v>
      </c>
      <c r="I21" s="81" t="s">
        <v>99</v>
      </c>
      <c r="J21" s="89" t="s">
        <v>99</v>
      </c>
      <c r="K21" s="89">
        <v>1.2190661952944045E-2</v>
      </c>
      <c r="L21" s="1005" t="s">
        <v>99</v>
      </c>
    </row>
    <row r="22" spans="1:12" ht="14.25">
      <c r="A22" s="44" t="s">
        <v>112</v>
      </c>
      <c r="B22" s="48" t="s">
        <v>31</v>
      </c>
      <c r="C22" s="90">
        <v>12048.671572772872</v>
      </c>
      <c r="D22" s="90">
        <v>10874.256862745098</v>
      </c>
      <c r="E22" s="91">
        <v>12289.645004228329</v>
      </c>
      <c r="F22" s="91">
        <v>11091.742</v>
      </c>
      <c r="G22" s="1006">
        <v>10.799953733402097</v>
      </c>
      <c r="H22" s="92">
        <v>225.23333333333332</v>
      </c>
      <c r="I22" s="92">
        <v>4.0819470117067072</v>
      </c>
      <c r="J22" s="93">
        <v>50</v>
      </c>
      <c r="K22" s="93">
        <v>0.12800195050591248</v>
      </c>
      <c r="L22" s="1007">
        <v>3.3336996824121973E-2</v>
      </c>
    </row>
    <row r="23" spans="1:12" ht="15">
      <c r="A23" s="46" t="s">
        <v>112</v>
      </c>
      <c r="B23" s="47" t="s">
        <v>32</v>
      </c>
      <c r="C23" s="79">
        <v>12028.187254901961</v>
      </c>
      <c r="D23" s="79">
        <v>10874.256862745098</v>
      </c>
      <c r="E23" s="80">
        <v>12268.751</v>
      </c>
      <c r="F23" s="80">
        <v>11091.742</v>
      </c>
      <c r="G23" s="999">
        <v>10.611579317297499</v>
      </c>
      <c r="H23" s="81">
        <v>214.7</v>
      </c>
      <c r="I23" s="81">
        <v>-0.78558225508318713</v>
      </c>
      <c r="J23" s="89">
        <v>21.428571428571427</v>
      </c>
      <c r="K23" s="89">
        <v>0.10362062660002437</v>
      </c>
      <c r="L23" s="1005">
        <v>8.9556729182338618E-3</v>
      </c>
    </row>
    <row r="24" spans="1:12" ht="15.75" thickBot="1">
      <c r="A24" s="49" t="s">
        <v>112</v>
      </c>
      <c r="B24" s="50" t="s">
        <v>33</v>
      </c>
      <c r="C24" s="94">
        <v>12117.900980392156</v>
      </c>
      <c r="D24" s="94" t="s">
        <v>99</v>
      </c>
      <c r="E24" s="95">
        <v>12360.259</v>
      </c>
      <c r="F24" s="95" t="s">
        <v>99</v>
      </c>
      <c r="G24" s="1008" t="s">
        <v>99</v>
      </c>
      <c r="H24" s="89">
        <v>270</v>
      </c>
      <c r="I24" s="89" t="s">
        <v>99</v>
      </c>
      <c r="J24" s="89" t="s">
        <v>99</v>
      </c>
      <c r="K24" s="89">
        <v>2.438132390588809E-2</v>
      </c>
      <c r="L24" s="1005" t="s">
        <v>99</v>
      </c>
    </row>
    <row r="25" spans="1:12" ht="15" thickBot="1">
      <c r="A25" s="35"/>
      <c r="B25" s="43"/>
      <c r="C25" s="71"/>
      <c r="D25" s="71"/>
      <c r="E25" s="71"/>
      <c r="F25" s="71"/>
      <c r="G25" s="993"/>
      <c r="H25" s="70"/>
      <c r="I25" s="70"/>
      <c r="J25" s="70"/>
      <c r="K25" s="70"/>
      <c r="L25" s="994"/>
    </row>
    <row r="26" spans="1:12" ht="14.25">
      <c r="A26" s="44" t="s">
        <v>113</v>
      </c>
      <c r="B26" s="45" t="s">
        <v>25</v>
      </c>
      <c r="C26" s="85">
        <v>13501.880441794672</v>
      </c>
      <c r="D26" s="85">
        <v>13696.527641932591</v>
      </c>
      <c r="E26" s="86">
        <v>13771.918050630566</v>
      </c>
      <c r="F26" s="86">
        <v>13970.458194771243</v>
      </c>
      <c r="G26" s="1003">
        <v>-1.421142681025205</v>
      </c>
      <c r="H26" s="87">
        <v>405.45187969924808</v>
      </c>
      <c r="I26" s="87">
        <v>3.2279862659654222</v>
      </c>
      <c r="J26" s="88">
        <v>-10.9375</v>
      </c>
      <c r="K26" s="88">
        <v>2.4320370596123371</v>
      </c>
      <c r="L26" s="1004">
        <v>-0.59724145820495922</v>
      </c>
    </row>
    <row r="27" spans="1:12" ht="15">
      <c r="A27" s="46" t="s">
        <v>113</v>
      </c>
      <c r="B27" s="47" t="s">
        <v>26</v>
      </c>
      <c r="C27" s="79">
        <v>13472.830392156862</v>
      </c>
      <c r="D27" s="79">
        <v>13805.453921568627</v>
      </c>
      <c r="E27" s="80">
        <v>13742.287</v>
      </c>
      <c r="F27" s="80">
        <v>14081.563</v>
      </c>
      <c r="G27" s="999">
        <v>-2.4093632219661969</v>
      </c>
      <c r="H27" s="81">
        <v>399.7</v>
      </c>
      <c r="I27" s="81">
        <v>5.5452865064695009</v>
      </c>
      <c r="J27" s="89">
        <v>-13.725490196078432</v>
      </c>
      <c r="K27" s="89">
        <v>1.6091673777886137</v>
      </c>
      <c r="L27" s="1005">
        <v>-0.4599380383990932</v>
      </c>
    </row>
    <row r="28" spans="1:12" ht="15">
      <c r="A28" s="46" t="s">
        <v>113</v>
      </c>
      <c r="B28" s="47" t="s">
        <v>27</v>
      </c>
      <c r="C28" s="79">
        <v>13556.370588235293</v>
      </c>
      <c r="D28" s="79">
        <v>13486.452941176471</v>
      </c>
      <c r="E28" s="80">
        <v>13827.498</v>
      </c>
      <c r="F28" s="80">
        <v>13756.182000000001</v>
      </c>
      <c r="G28" s="999">
        <v>0.51842873262362255</v>
      </c>
      <c r="H28" s="81">
        <v>416.7</v>
      </c>
      <c r="I28" s="81">
        <v>-1.5126447648310173</v>
      </c>
      <c r="J28" s="89">
        <v>-4.929577464788732</v>
      </c>
      <c r="K28" s="89">
        <v>0.822869681823723</v>
      </c>
      <c r="L28" s="1005">
        <v>-0.13730341980586658</v>
      </c>
    </row>
    <row r="29" spans="1:12" ht="14.25">
      <c r="A29" s="44" t="s">
        <v>113</v>
      </c>
      <c r="B29" s="48" t="s">
        <v>28</v>
      </c>
      <c r="C29" s="90">
        <v>13445.731720632652</v>
      </c>
      <c r="D29" s="90">
        <v>13410.028713673824</v>
      </c>
      <c r="E29" s="91">
        <v>13714.646355045305</v>
      </c>
      <c r="F29" s="91">
        <v>13678.229287947301</v>
      </c>
      <c r="G29" s="1006">
        <v>0.26624109255203859</v>
      </c>
      <c r="H29" s="92">
        <v>375.14307167235495</v>
      </c>
      <c r="I29" s="92">
        <v>-0.17742708167823962</v>
      </c>
      <c r="J29" s="93">
        <v>2.4475524475524475</v>
      </c>
      <c r="K29" s="93">
        <v>8.9296598805315117</v>
      </c>
      <c r="L29" s="1007">
        <v>-0.73968895982280536</v>
      </c>
    </row>
    <row r="30" spans="1:12" ht="15">
      <c r="A30" s="46" t="s">
        <v>113</v>
      </c>
      <c r="B30" s="47" t="s">
        <v>29</v>
      </c>
      <c r="C30" s="79">
        <v>13445.094117647057</v>
      </c>
      <c r="D30" s="79">
        <v>13385.206862745097</v>
      </c>
      <c r="E30" s="80">
        <v>13713.995999999999</v>
      </c>
      <c r="F30" s="80">
        <v>13652.911</v>
      </c>
      <c r="G30" s="999">
        <v>0.44741374202174999</v>
      </c>
      <c r="H30" s="81">
        <v>362.4</v>
      </c>
      <c r="I30" s="81">
        <v>-1.2803050939798544</v>
      </c>
      <c r="J30" s="89">
        <v>0</v>
      </c>
      <c r="K30" s="89">
        <v>4.6995001828599294</v>
      </c>
      <c r="L30" s="1005">
        <v>-0.51383405204439203</v>
      </c>
    </row>
    <row r="31" spans="1:12" ht="15">
      <c r="A31" s="46" t="s">
        <v>113</v>
      </c>
      <c r="B31" s="47" t="s">
        <v>30</v>
      </c>
      <c r="C31" s="79">
        <v>13446.391176470588</v>
      </c>
      <c r="D31" s="79">
        <v>13437.642156862745</v>
      </c>
      <c r="E31" s="80">
        <v>13715.319</v>
      </c>
      <c r="F31" s="80">
        <v>13706.395</v>
      </c>
      <c r="G31" s="999">
        <v>6.5108294339971007E-2</v>
      </c>
      <c r="H31" s="81">
        <v>389.3</v>
      </c>
      <c r="I31" s="81">
        <v>0.85492227979274904</v>
      </c>
      <c r="J31" s="89">
        <v>5.3110773899848249</v>
      </c>
      <c r="K31" s="89">
        <v>4.2301596976715841</v>
      </c>
      <c r="L31" s="1005">
        <v>-0.22585490777841244</v>
      </c>
    </row>
    <row r="32" spans="1:12" ht="14.25">
      <c r="A32" s="44" t="s">
        <v>113</v>
      </c>
      <c r="B32" s="48" t="s">
        <v>31</v>
      </c>
      <c r="C32" s="90">
        <v>12986.090416284436</v>
      </c>
      <c r="D32" s="90">
        <v>12930.14908011262</v>
      </c>
      <c r="E32" s="91">
        <v>13245.812224610125</v>
      </c>
      <c r="F32" s="91">
        <v>13188.752061714873</v>
      </c>
      <c r="G32" s="1006">
        <v>0.43264262326144987</v>
      </c>
      <c r="H32" s="92">
        <v>331.09745996686911</v>
      </c>
      <c r="I32" s="92">
        <v>-0.63423624332079442</v>
      </c>
      <c r="J32" s="93">
        <v>6.623491315866942</v>
      </c>
      <c r="K32" s="93">
        <v>22.077288796781666</v>
      </c>
      <c r="L32" s="1007">
        <v>-0.89248603586421993</v>
      </c>
    </row>
    <row r="33" spans="1:12" ht="15">
      <c r="A33" s="46" t="s">
        <v>113</v>
      </c>
      <c r="B33" s="47" t="s">
        <v>32</v>
      </c>
      <c r="C33" s="79">
        <v>12954.578431372549</v>
      </c>
      <c r="D33" s="79">
        <v>12935.008823529412</v>
      </c>
      <c r="E33" s="80">
        <v>13213.67</v>
      </c>
      <c r="F33" s="80">
        <v>13193.709000000001</v>
      </c>
      <c r="G33" s="999">
        <v>0.15129180126679564</v>
      </c>
      <c r="H33" s="81">
        <v>318.3</v>
      </c>
      <c r="I33" s="81">
        <v>-0.31318509238960224</v>
      </c>
      <c r="J33" s="89">
        <v>12.094698919197118</v>
      </c>
      <c r="K33" s="89">
        <v>13.275630866756064</v>
      </c>
      <c r="L33" s="1005">
        <v>0.13748765220470816</v>
      </c>
    </row>
    <row r="34" spans="1:12" ht="15.75" thickBot="1">
      <c r="A34" s="49" t="s">
        <v>113</v>
      </c>
      <c r="B34" s="50" t="s">
        <v>33</v>
      </c>
      <c r="C34" s="94">
        <v>13029.267647058823</v>
      </c>
      <c r="D34" s="94">
        <v>12924.253921568627</v>
      </c>
      <c r="E34" s="95">
        <v>13289.852999999999</v>
      </c>
      <c r="F34" s="95">
        <v>13182.739</v>
      </c>
      <c r="G34" s="1008">
        <v>0.81253220593990061</v>
      </c>
      <c r="H34" s="89">
        <v>350.4</v>
      </c>
      <c r="I34" s="89">
        <v>-0.39795338260376178</v>
      </c>
      <c r="J34" s="89">
        <v>-0.68775790921595592</v>
      </c>
      <c r="K34" s="89">
        <v>8.8016579300256002</v>
      </c>
      <c r="L34" s="1005">
        <v>-1.0299736880689299</v>
      </c>
    </row>
    <row r="35" spans="1:12" ht="15.75" thickBot="1">
      <c r="A35" s="51"/>
      <c r="B35" s="52"/>
      <c r="C35" s="96"/>
      <c r="D35" s="96"/>
      <c r="E35" s="96"/>
      <c r="F35" s="96"/>
      <c r="G35" s="1009"/>
      <c r="H35" s="97"/>
      <c r="I35" s="97"/>
      <c r="J35" s="97"/>
      <c r="K35" s="97"/>
      <c r="L35" s="1010"/>
    </row>
    <row r="36" spans="1:12" ht="15">
      <c r="A36" s="46" t="s">
        <v>114</v>
      </c>
      <c r="B36" s="53" t="s">
        <v>30</v>
      </c>
      <c r="C36" s="98">
        <v>13310.194117647057</v>
      </c>
      <c r="D36" s="98">
        <v>13328.709803921569</v>
      </c>
      <c r="E36" s="99">
        <v>13576.397999999999</v>
      </c>
      <c r="F36" s="99">
        <v>13595.284</v>
      </c>
      <c r="G36" s="1011">
        <v>-0.13891581816165385</v>
      </c>
      <c r="H36" s="100">
        <v>408.4</v>
      </c>
      <c r="I36" s="100">
        <v>2.1255313828457116</v>
      </c>
      <c r="J36" s="100">
        <v>7.8431372549019605</v>
      </c>
      <c r="K36" s="100">
        <v>2.0114592222357675</v>
      </c>
      <c r="L36" s="1012">
        <v>-5.7646193951939484E-2</v>
      </c>
    </row>
    <row r="37" spans="1:12" ht="15.75" thickBot="1">
      <c r="A37" s="49" t="s">
        <v>114</v>
      </c>
      <c r="B37" s="50" t="s">
        <v>33</v>
      </c>
      <c r="C37" s="94">
        <v>13024.358823529412</v>
      </c>
      <c r="D37" s="94">
        <v>12884.729411764707</v>
      </c>
      <c r="E37" s="95">
        <v>13284.846</v>
      </c>
      <c r="F37" s="95">
        <v>13142.424000000001</v>
      </c>
      <c r="G37" s="1008">
        <v>1.0836813665424174</v>
      </c>
      <c r="H37" s="89">
        <v>376.4</v>
      </c>
      <c r="I37" s="89">
        <v>1.3189771197846505</v>
      </c>
      <c r="J37" s="89">
        <v>13.759213759213759</v>
      </c>
      <c r="K37" s="89">
        <v>5.6442764842130924</v>
      </c>
      <c r="L37" s="1005">
        <v>0.14018560585755768</v>
      </c>
    </row>
    <row r="38" spans="1:12" ht="15.75" thickBot="1">
      <c r="A38" s="51"/>
      <c r="B38" s="52"/>
      <c r="C38" s="96"/>
      <c r="D38" s="96"/>
      <c r="E38" s="96"/>
      <c r="F38" s="96"/>
      <c r="G38" s="1009"/>
      <c r="H38" s="97"/>
      <c r="I38" s="97"/>
      <c r="J38" s="97"/>
      <c r="K38" s="97"/>
      <c r="L38" s="1010"/>
    </row>
    <row r="39" spans="1:12" ht="14.25">
      <c r="A39" s="44" t="s">
        <v>115</v>
      </c>
      <c r="B39" s="45" t="s">
        <v>25</v>
      </c>
      <c r="C39" s="85" t="s">
        <v>99</v>
      </c>
      <c r="D39" s="85" t="s">
        <v>99</v>
      </c>
      <c r="E39" s="86" t="s">
        <v>99</v>
      </c>
      <c r="F39" s="86" t="s">
        <v>99</v>
      </c>
      <c r="G39" s="1003" t="s">
        <v>99</v>
      </c>
      <c r="H39" s="87" t="s">
        <v>99</v>
      </c>
      <c r="I39" s="87" t="s">
        <v>99</v>
      </c>
      <c r="J39" s="88" t="s">
        <v>99</v>
      </c>
      <c r="K39" s="88" t="s">
        <v>99</v>
      </c>
      <c r="L39" s="1004" t="s">
        <v>99</v>
      </c>
    </row>
    <row r="40" spans="1:12" ht="15">
      <c r="A40" s="39" t="s">
        <v>115</v>
      </c>
      <c r="B40" s="47" t="s">
        <v>26</v>
      </c>
      <c r="C40" s="79" t="s">
        <v>99</v>
      </c>
      <c r="D40" s="79" t="s">
        <v>99</v>
      </c>
      <c r="E40" s="80" t="s">
        <v>99</v>
      </c>
      <c r="F40" s="80" t="s">
        <v>99</v>
      </c>
      <c r="G40" s="999" t="s">
        <v>99</v>
      </c>
      <c r="H40" s="81" t="s">
        <v>99</v>
      </c>
      <c r="I40" s="81" t="s">
        <v>99</v>
      </c>
      <c r="J40" s="89" t="s">
        <v>99</v>
      </c>
      <c r="K40" s="89" t="s">
        <v>99</v>
      </c>
      <c r="L40" s="1005" t="s">
        <v>99</v>
      </c>
    </row>
    <row r="41" spans="1:12" ht="15">
      <c r="A41" s="39" t="s">
        <v>115</v>
      </c>
      <c r="B41" s="47" t="s">
        <v>27</v>
      </c>
      <c r="C41" s="79" t="s">
        <v>99</v>
      </c>
      <c r="D41" s="79" t="s">
        <v>99</v>
      </c>
      <c r="E41" s="80" t="s">
        <v>99</v>
      </c>
      <c r="F41" s="80" t="s">
        <v>99</v>
      </c>
      <c r="G41" s="999" t="s">
        <v>99</v>
      </c>
      <c r="H41" s="81" t="s">
        <v>99</v>
      </c>
      <c r="I41" s="81" t="s">
        <v>99</v>
      </c>
      <c r="J41" s="89" t="s">
        <v>99</v>
      </c>
      <c r="K41" s="89" t="s">
        <v>99</v>
      </c>
      <c r="L41" s="1005" t="s">
        <v>99</v>
      </c>
    </row>
    <row r="42" spans="1:12" ht="15">
      <c r="A42" s="39" t="s">
        <v>115</v>
      </c>
      <c r="B42" s="47" t="s">
        <v>34</v>
      </c>
      <c r="C42" s="79" t="s">
        <v>99</v>
      </c>
      <c r="D42" s="79" t="s">
        <v>99</v>
      </c>
      <c r="E42" s="80" t="s">
        <v>99</v>
      </c>
      <c r="F42" s="80" t="s">
        <v>99</v>
      </c>
      <c r="G42" s="999" t="s">
        <v>99</v>
      </c>
      <c r="H42" s="81" t="s">
        <v>99</v>
      </c>
      <c r="I42" s="81" t="s">
        <v>99</v>
      </c>
      <c r="J42" s="89" t="s">
        <v>99</v>
      </c>
      <c r="K42" s="89" t="s">
        <v>99</v>
      </c>
      <c r="L42" s="1005" t="s">
        <v>99</v>
      </c>
    </row>
    <row r="43" spans="1:12" ht="14.25">
      <c r="A43" s="54" t="s">
        <v>115</v>
      </c>
      <c r="B43" s="48" t="s">
        <v>28</v>
      </c>
      <c r="C43" s="90" t="s">
        <v>99</v>
      </c>
      <c r="D43" s="90" t="s">
        <v>99</v>
      </c>
      <c r="E43" s="91" t="s">
        <v>99</v>
      </c>
      <c r="F43" s="91" t="s">
        <v>99</v>
      </c>
      <c r="G43" s="1006" t="s">
        <v>99</v>
      </c>
      <c r="H43" s="92" t="s">
        <v>99</v>
      </c>
      <c r="I43" s="92" t="s">
        <v>99</v>
      </c>
      <c r="J43" s="93" t="s">
        <v>99</v>
      </c>
      <c r="K43" s="93" t="s">
        <v>99</v>
      </c>
      <c r="L43" s="1007" t="s">
        <v>99</v>
      </c>
    </row>
    <row r="44" spans="1:12" ht="15">
      <c r="A44" s="39" t="s">
        <v>115</v>
      </c>
      <c r="B44" s="47" t="s">
        <v>30</v>
      </c>
      <c r="C44" s="79" t="s">
        <v>99</v>
      </c>
      <c r="D44" s="79" t="s">
        <v>99</v>
      </c>
      <c r="E44" s="80" t="s">
        <v>99</v>
      </c>
      <c r="F44" s="80" t="s">
        <v>99</v>
      </c>
      <c r="G44" s="999" t="s">
        <v>99</v>
      </c>
      <c r="H44" s="81" t="s">
        <v>99</v>
      </c>
      <c r="I44" s="81" t="s">
        <v>99</v>
      </c>
      <c r="J44" s="89" t="s">
        <v>99</v>
      </c>
      <c r="K44" s="89" t="s">
        <v>99</v>
      </c>
      <c r="L44" s="1005" t="s">
        <v>99</v>
      </c>
    </row>
    <row r="45" spans="1:12" ht="15">
      <c r="A45" s="39" t="s">
        <v>115</v>
      </c>
      <c r="B45" s="47" t="s">
        <v>35</v>
      </c>
      <c r="C45" s="79" t="s">
        <v>99</v>
      </c>
      <c r="D45" s="79" t="s">
        <v>99</v>
      </c>
      <c r="E45" s="80" t="s">
        <v>99</v>
      </c>
      <c r="F45" s="80" t="s">
        <v>99</v>
      </c>
      <c r="G45" s="999" t="s">
        <v>99</v>
      </c>
      <c r="H45" s="81" t="s">
        <v>99</v>
      </c>
      <c r="I45" s="81" t="s">
        <v>99</v>
      </c>
      <c r="J45" s="89" t="s">
        <v>99</v>
      </c>
      <c r="K45" s="89" t="s">
        <v>99</v>
      </c>
      <c r="L45" s="1005" t="s">
        <v>99</v>
      </c>
    </row>
    <row r="46" spans="1:12" ht="14.25">
      <c r="A46" s="54" t="s">
        <v>115</v>
      </c>
      <c r="B46" s="48" t="s">
        <v>31</v>
      </c>
      <c r="C46" s="90" t="s">
        <v>99</v>
      </c>
      <c r="D46" s="90" t="s">
        <v>99</v>
      </c>
      <c r="E46" s="91" t="s">
        <v>99</v>
      </c>
      <c r="F46" s="91" t="s">
        <v>99</v>
      </c>
      <c r="G46" s="1006" t="s">
        <v>99</v>
      </c>
      <c r="H46" s="92" t="s">
        <v>99</v>
      </c>
      <c r="I46" s="92" t="s">
        <v>99</v>
      </c>
      <c r="J46" s="93" t="s">
        <v>99</v>
      </c>
      <c r="K46" s="93" t="s">
        <v>99</v>
      </c>
      <c r="L46" s="1007" t="s">
        <v>99</v>
      </c>
    </row>
    <row r="47" spans="1:12" ht="15">
      <c r="A47" s="39" t="s">
        <v>115</v>
      </c>
      <c r="B47" s="47" t="s">
        <v>33</v>
      </c>
      <c r="C47" s="79" t="s">
        <v>99</v>
      </c>
      <c r="D47" s="79" t="s">
        <v>99</v>
      </c>
      <c r="E47" s="80" t="s">
        <v>99</v>
      </c>
      <c r="F47" s="80" t="s">
        <v>99</v>
      </c>
      <c r="G47" s="999" t="s">
        <v>99</v>
      </c>
      <c r="H47" s="81" t="s">
        <v>99</v>
      </c>
      <c r="I47" s="81" t="s">
        <v>99</v>
      </c>
      <c r="J47" s="89" t="s">
        <v>99</v>
      </c>
      <c r="K47" s="89" t="s">
        <v>99</v>
      </c>
      <c r="L47" s="1005" t="s">
        <v>99</v>
      </c>
    </row>
    <row r="48" spans="1:12" ht="15.75" thickBot="1">
      <c r="A48" s="55" t="s">
        <v>115</v>
      </c>
      <c r="B48" s="47" t="s">
        <v>36</v>
      </c>
      <c r="C48" s="94" t="s">
        <v>99</v>
      </c>
      <c r="D48" s="94" t="s">
        <v>99</v>
      </c>
      <c r="E48" s="95" t="s">
        <v>99</v>
      </c>
      <c r="F48" s="95" t="s">
        <v>99</v>
      </c>
      <c r="G48" s="1008" t="s">
        <v>99</v>
      </c>
      <c r="H48" s="89" t="s">
        <v>99</v>
      </c>
      <c r="I48" s="89" t="s">
        <v>99</v>
      </c>
      <c r="J48" s="89" t="s">
        <v>99</v>
      </c>
      <c r="K48" s="89" t="s">
        <v>99</v>
      </c>
      <c r="L48" s="1005" t="s">
        <v>99</v>
      </c>
    </row>
    <row r="49" spans="1:12" ht="15.75" thickBot="1">
      <c r="A49" s="51"/>
      <c r="B49" s="52"/>
      <c r="C49" s="96"/>
      <c r="D49" s="96"/>
      <c r="E49" s="96"/>
      <c r="F49" s="96"/>
      <c r="G49" s="1009"/>
      <c r="H49" s="97"/>
      <c r="I49" s="97"/>
      <c r="J49" s="97"/>
      <c r="K49" s="97"/>
      <c r="L49" s="1010"/>
    </row>
    <row r="50" spans="1:12" ht="14.25">
      <c r="A50" s="44" t="s">
        <v>24</v>
      </c>
      <c r="B50" s="45" t="s">
        <v>28</v>
      </c>
      <c r="C50" s="85">
        <v>10649.932791136014</v>
      </c>
      <c r="D50" s="85">
        <v>10721.178973076909</v>
      </c>
      <c r="E50" s="86">
        <v>10862.931446958735</v>
      </c>
      <c r="F50" s="86">
        <v>10935.602552538447</v>
      </c>
      <c r="G50" s="1003">
        <v>-0.66453682118176882</v>
      </c>
      <c r="H50" s="87">
        <v>346.96867469879521</v>
      </c>
      <c r="I50" s="87">
        <v>0.47820981053037015</v>
      </c>
      <c r="J50" s="88">
        <v>10.666666666666668</v>
      </c>
      <c r="K50" s="88">
        <v>3.0354748262830671</v>
      </c>
      <c r="L50" s="1004">
        <v>-7.3272563459139128E-3</v>
      </c>
    </row>
    <row r="51" spans="1:12" ht="15">
      <c r="A51" s="46" t="s">
        <v>24</v>
      </c>
      <c r="B51" s="47" t="s">
        <v>29</v>
      </c>
      <c r="C51" s="79">
        <v>10404.46862745098</v>
      </c>
      <c r="D51" s="79">
        <v>10716.51274509804</v>
      </c>
      <c r="E51" s="80">
        <v>10612.558000000001</v>
      </c>
      <c r="F51" s="80">
        <v>10930.843000000001</v>
      </c>
      <c r="G51" s="999">
        <v>-2.9118065276392664</v>
      </c>
      <c r="H51" s="81">
        <v>314.5</v>
      </c>
      <c r="I51" s="81">
        <v>0.2869897959183601</v>
      </c>
      <c r="J51" s="89">
        <v>-29.787234042553191</v>
      </c>
      <c r="K51" s="89">
        <v>0.40229184444715343</v>
      </c>
      <c r="L51" s="1005">
        <v>-0.23331570170201149</v>
      </c>
    </row>
    <row r="52" spans="1:12" ht="15">
      <c r="A52" s="46" t="s">
        <v>24</v>
      </c>
      <c r="B52" s="47" t="s">
        <v>30</v>
      </c>
      <c r="C52" s="79">
        <v>10614.996078431373</v>
      </c>
      <c r="D52" s="79">
        <v>10692.757843137255</v>
      </c>
      <c r="E52" s="80">
        <v>10827.296</v>
      </c>
      <c r="F52" s="80">
        <v>10906.612999999999</v>
      </c>
      <c r="G52" s="999">
        <v>-0.72723768598004801</v>
      </c>
      <c r="H52" s="81">
        <v>340.5</v>
      </c>
      <c r="I52" s="81">
        <v>8.818342151675819E-2</v>
      </c>
      <c r="J52" s="89">
        <v>-2.9411764705882351</v>
      </c>
      <c r="K52" s="89">
        <v>1.2068755333414605</v>
      </c>
      <c r="L52" s="1005">
        <v>-0.17252807745034415</v>
      </c>
    </row>
    <row r="53" spans="1:12" ht="15">
      <c r="A53" s="46" t="s">
        <v>24</v>
      </c>
      <c r="B53" s="47" t="s">
        <v>35</v>
      </c>
      <c r="C53" s="79">
        <v>10737.98431372549</v>
      </c>
      <c r="D53" s="79">
        <v>10758.51568627451</v>
      </c>
      <c r="E53" s="80">
        <v>10952.744000000001</v>
      </c>
      <c r="F53" s="80">
        <v>10973.686</v>
      </c>
      <c r="G53" s="999">
        <v>-0.19083833818462728</v>
      </c>
      <c r="H53" s="81">
        <v>361.6</v>
      </c>
      <c r="I53" s="81">
        <v>-2.7434104357181246</v>
      </c>
      <c r="J53" s="89">
        <v>53.94736842105263</v>
      </c>
      <c r="K53" s="89">
        <v>1.4263074484944533</v>
      </c>
      <c r="L53" s="1005">
        <v>0.39851652280644201</v>
      </c>
    </row>
    <row r="54" spans="1:12" ht="14.25">
      <c r="A54" s="44" t="s">
        <v>24</v>
      </c>
      <c r="B54" s="48" t="s">
        <v>31</v>
      </c>
      <c r="C54" s="90">
        <v>10106.389305161185</v>
      </c>
      <c r="D54" s="90">
        <v>10143.944168739712</v>
      </c>
      <c r="E54" s="91">
        <v>10308.517091264408</v>
      </c>
      <c r="F54" s="91">
        <v>10346.823052114507</v>
      </c>
      <c r="G54" s="1006">
        <v>-0.37021954137188623</v>
      </c>
      <c r="H54" s="92">
        <v>296.37603980607298</v>
      </c>
      <c r="I54" s="92">
        <v>0.75181032230092004</v>
      </c>
      <c r="J54" s="93">
        <v>18.973891924711598</v>
      </c>
      <c r="K54" s="93">
        <v>23.887602096793856</v>
      </c>
      <c r="L54" s="1007">
        <v>1.6142908519497148</v>
      </c>
    </row>
    <row r="55" spans="1:12" ht="15">
      <c r="A55" s="46" t="s">
        <v>24</v>
      </c>
      <c r="B55" s="47" t="s">
        <v>32</v>
      </c>
      <c r="C55" s="79">
        <v>9774.3137254901958</v>
      </c>
      <c r="D55" s="79">
        <v>9855.6784313725475</v>
      </c>
      <c r="E55" s="80">
        <v>9969.7999999999993</v>
      </c>
      <c r="F55" s="80">
        <v>10052.791999999999</v>
      </c>
      <c r="G55" s="999">
        <v>-0.82556169470133467</v>
      </c>
      <c r="H55" s="81">
        <v>267.39999999999998</v>
      </c>
      <c r="I55" s="81">
        <v>-0.96296296296297135</v>
      </c>
      <c r="J55" s="89">
        <v>10.127591706539075</v>
      </c>
      <c r="K55" s="89">
        <v>8.4176520785078637</v>
      </c>
      <c r="L55" s="1005">
        <v>-6.1623058418231125E-2</v>
      </c>
    </row>
    <row r="56" spans="1:12" ht="15">
      <c r="A56" s="46" t="s">
        <v>24</v>
      </c>
      <c r="B56" s="47" t="s">
        <v>33</v>
      </c>
      <c r="C56" s="79">
        <v>10193.999999999998</v>
      </c>
      <c r="D56" s="79">
        <v>10262.343137254902</v>
      </c>
      <c r="E56" s="80">
        <v>10397.879999999999</v>
      </c>
      <c r="F56" s="80">
        <v>10467.59</v>
      </c>
      <c r="G56" s="999">
        <v>-0.66596035954790878</v>
      </c>
      <c r="H56" s="81">
        <v>301</v>
      </c>
      <c r="I56" s="81">
        <v>-0.33112582781456956</v>
      </c>
      <c r="J56" s="89">
        <v>16.613007083065035</v>
      </c>
      <c r="K56" s="89">
        <v>11.038644398390833</v>
      </c>
      <c r="L56" s="1005">
        <v>0.53759632211792763</v>
      </c>
    </row>
    <row r="57" spans="1:12" ht="15">
      <c r="A57" s="46" t="s">
        <v>24</v>
      </c>
      <c r="B57" s="47" t="s">
        <v>36</v>
      </c>
      <c r="C57" s="79">
        <v>10409.377450980392</v>
      </c>
      <c r="D57" s="79">
        <v>10404.583333333332</v>
      </c>
      <c r="E57" s="80">
        <v>10617.565000000001</v>
      </c>
      <c r="F57" s="80">
        <v>10612.674999999999</v>
      </c>
      <c r="G57" s="999">
        <v>4.6076978707076562E-2</v>
      </c>
      <c r="H57" s="81">
        <v>339.9</v>
      </c>
      <c r="I57" s="81">
        <v>2.5648762824381413</v>
      </c>
      <c r="J57" s="89">
        <v>49.281314168377818</v>
      </c>
      <c r="K57" s="89">
        <v>4.4313056198951601</v>
      </c>
      <c r="L57" s="1005">
        <v>1.1383175882500187</v>
      </c>
    </row>
    <row r="58" spans="1:12" ht="14.25">
      <c r="A58" s="44" t="s">
        <v>24</v>
      </c>
      <c r="B58" s="48" t="s">
        <v>37</v>
      </c>
      <c r="C58" s="90">
        <v>8127.2433785935336</v>
      </c>
      <c r="D58" s="90">
        <v>8341.8690990136674</v>
      </c>
      <c r="E58" s="91">
        <v>8289.7882461654044</v>
      </c>
      <c r="F58" s="91">
        <v>8508.7064809939402</v>
      </c>
      <c r="G58" s="1006">
        <v>-2.5728732718367664</v>
      </c>
      <c r="H58" s="92">
        <v>226.51097694840834</v>
      </c>
      <c r="I58" s="92">
        <v>-0.28808877940225036</v>
      </c>
      <c r="J58" s="93">
        <v>20.02635046113307</v>
      </c>
      <c r="K58" s="93">
        <v>11.105693039132024</v>
      </c>
      <c r="L58" s="1007">
        <v>0.84130734706359434</v>
      </c>
    </row>
    <row r="59" spans="1:12" ht="15">
      <c r="A59" s="46" t="s">
        <v>24</v>
      </c>
      <c r="B59" s="47" t="s">
        <v>101</v>
      </c>
      <c r="C59" s="101">
        <v>7754.8235294117649</v>
      </c>
      <c r="D59" s="101">
        <v>8046.9323529411758</v>
      </c>
      <c r="E59" s="102">
        <v>7909.92</v>
      </c>
      <c r="F59" s="102">
        <v>8207.8709999999992</v>
      </c>
      <c r="G59" s="1013">
        <v>-3.6300643613916344</v>
      </c>
      <c r="H59" s="103">
        <v>213.7</v>
      </c>
      <c r="I59" s="103">
        <v>-0.9731232622798992</v>
      </c>
      <c r="J59" s="104">
        <v>21.142857142857142</v>
      </c>
      <c r="K59" s="104">
        <v>6.4610508350603428</v>
      </c>
      <c r="L59" s="1014">
        <v>0.54449122994843524</v>
      </c>
    </row>
    <row r="60" spans="1:12" ht="15">
      <c r="A60" s="46" t="s">
        <v>24</v>
      </c>
      <c r="B60" s="47" t="s">
        <v>38</v>
      </c>
      <c r="C60" s="79">
        <v>8427.0274509803912</v>
      </c>
      <c r="D60" s="79">
        <v>8534.1401960784315</v>
      </c>
      <c r="E60" s="80">
        <v>8595.5679999999993</v>
      </c>
      <c r="F60" s="80">
        <v>8704.8230000000003</v>
      </c>
      <c r="G60" s="999">
        <v>-1.2551088057735467</v>
      </c>
      <c r="H60" s="81">
        <v>236.3</v>
      </c>
      <c r="I60" s="81">
        <v>1.0260795211628926</v>
      </c>
      <c r="J60" s="89">
        <v>17.4573055028463</v>
      </c>
      <c r="K60" s="89">
        <v>3.7730098744361817</v>
      </c>
      <c r="L60" s="1005">
        <v>0.20955054655735283</v>
      </c>
    </row>
    <row r="61" spans="1:12" ht="15.75" thickBot="1">
      <c r="A61" s="46" t="s">
        <v>24</v>
      </c>
      <c r="B61" s="47" t="s">
        <v>39</v>
      </c>
      <c r="C61" s="79">
        <v>9141.7068627450972</v>
      </c>
      <c r="D61" s="79">
        <v>9319.073529411764</v>
      </c>
      <c r="E61" s="80">
        <v>9324.5409999999993</v>
      </c>
      <c r="F61" s="80">
        <v>9505.4549999999999</v>
      </c>
      <c r="G61" s="999">
        <v>-1.9032650199280379</v>
      </c>
      <c r="H61" s="81">
        <v>279.10000000000002</v>
      </c>
      <c r="I61" s="81">
        <v>-1.1335458731845514</v>
      </c>
      <c r="J61" s="89">
        <v>23.275862068965516</v>
      </c>
      <c r="K61" s="89">
        <v>0.87163232963549919</v>
      </c>
      <c r="L61" s="1005">
        <v>8.726557055780626E-2</v>
      </c>
    </row>
    <row r="62" spans="1:12" ht="15.75" thickBot="1">
      <c r="A62" s="51"/>
      <c r="B62" s="52"/>
      <c r="C62" s="96"/>
      <c r="D62" s="96"/>
      <c r="E62" s="96"/>
      <c r="F62" s="96"/>
      <c r="G62" s="1009"/>
      <c r="H62" s="97"/>
      <c r="I62" s="97"/>
      <c r="J62" s="97"/>
      <c r="K62" s="97"/>
      <c r="L62" s="1010"/>
    </row>
    <row r="63" spans="1:12" ht="14.25">
      <c r="A63" s="44" t="s">
        <v>116</v>
      </c>
      <c r="B63" s="48" t="s">
        <v>25</v>
      </c>
      <c r="C63" s="90">
        <v>13709.318726081981</v>
      </c>
      <c r="D63" s="90">
        <v>13708.66446165904</v>
      </c>
      <c r="E63" s="91">
        <v>13983.505100603621</v>
      </c>
      <c r="F63" s="91">
        <v>13982.83775089222</v>
      </c>
      <c r="G63" s="1006">
        <v>4.7726343056372278E-3</v>
      </c>
      <c r="H63" s="92">
        <v>336.95141242937854</v>
      </c>
      <c r="I63" s="92">
        <v>-2.587044686505203</v>
      </c>
      <c r="J63" s="93">
        <v>9.2592592592592595</v>
      </c>
      <c r="K63" s="93">
        <v>1.078873582835548</v>
      </c>
      <c r="L63" s="1007">
        <v>-1.653516691088508E-2</v>
      </c>
    </row>
    <row r="64" spans="1:12" ht="15">
      <c r="A64" s="46" t="s">
        <v>116</v>
      </c>
      <c r="B64" s="47" t="s">
        <v>26</v>
      </c>
      <c r="C64" s="79">
        <v>12917.055882352941</v>
      </c>
      <c r="D64" s="79">
        <v>12703.082352941177</v>
      </c>
      <c r="E64" s="80">
        <v>13175.397000000001</v>
      </c>
      <c r="F64" s="80">
        <v>12957.144</v>
      </c>
      <c r="G64" s="999">
        <v>1.6844221226529597</v>
      </c>
      <c r="H64" s="81">
        <v>305.5</v>
      </c>
      <c r="I64" s="81">
        <v>-2.7689369828134911</v>
      </c>
      <c r="J64" s="89">
        <v>-8.3333333333333321</v>
      </c>
      <c r="K64" s="89">
        <v>6.7048640741192239E-2</v>
      </c>
      <c r="L64" s="1005">
        <v>-1.4092748128913923E-2</v>
      </c>
    </row>
    <row r="65" spans="1:12" ht="15">
      <c r="A65" s="46" t="s">
        <v>116</v>
      </c>
      <c r="B65" s="47" t="s">
        <v>27</v>
      </c>
      <c r="C65" s="79">
        <v>13783.701960784314</v>
      </c>
      <c r="D65" s="79">
        <v>13695.854901960785</v>
      </c>
      <c r="E65" s="80">
        <v>14059.376</v>
      </c>
      <c r="F65" s="80">
        <v>13969.772000000001</v>
      </c>
      <c r="G65" s="999">
        <v>0.64141347475105082</v>
      </c>
      <c r="H65" s="81">
        <v>330.6</v>
      </c>
      <c r="I65" s="81">
        <v>-3.8114634855978955</v>
      </c>
      <c r="J65" s="89">
        <v>15.11627906976744</v>
      </c>
      <c r="K65" s="89">
        <v>0.60343776667073024</v>
      </c>
      <c r="L65" s="1005">
        <v>2.1924479768302696E-2</v>
      </c>
    </row>
    <row r="66" spans="1:12" ht="15">
      <c r="A66" s="46" t="s">
        <v>116</v>
      </c>
      <c r="B66" s="47" t="s">
        <v>34</v>
      </c>
      <c r="C66" s="79">
        <v>13718.976470588235</v>
      </c>
      <c r="D66" s="79">
        <v>13892.270588235293</v>
      </c>
      <c r="E66" s="80">
        <v>13993.356</v>
      </c>
      <c r="F66" s="80">
        <v>14170.116</v>
      </c>
      <c r="G66" s="999">
        <v>-1.2474139237815711</v>
      </c>
      <c r="H66" s="81">
        <v>351.5</v>
      </c>
      <c r="I66" s="81">
        <v>-0.93010146561443385</v>
      </c>
      <c r="J66" s="89">
        <v>4.6875</v>
      </c>
      <c r="K66" s="89">
        <v>0.40838717542362551</v>
      </c>
      <c r="L66" s="1005">
        <v>-2.4366898550274019E-2</v>
      </c>
    </row>
    <row r="67" spans="1:12" ht="14.25">
      <c r="A67" s="44" t="s">
        <v>116</v>
      </c>
      <c r="B67" s="48" t="s">
        <v>28</v>
      </c>
      <c r="C67" s="90">
        <v>13235.884453308419</v>
      </c>
      <c r="D67" s="90">
        <v>13429.015668127744</v>
      </c>
      <c r="E67" s="91">
        <v>13500.602142374588</v>
      </c>
      <c r="F67" s="91">
        <v>13697.5959814903</v>
      </c>
      <c r="G67" s="1006">
        <v>-1.4381635973342461</v>
      </c>
      <c r="H67" s="92">
        <v>309.04606227106228</v>
      </c>
      <c r="I67" s="92">
        <v>5.0916547668734553E-2</v>
      </c>
      <c r="J67" s="93">
        <v>0.36764705882352938</v>
      </c>
      <c r="K67" s="93">
        <v>6.6561014263074476</v>
      </c>
      <c r="L67" s="1007">
        <v>-0.7007178312488449</v>
      </c>
    </row>
    <row r="68" spans="1:12" ht="15">
      <c r="A68" s="46" t="s">
        <v>116</v>
      </c>
      <c r="B68" s="47" t="s">
        <v>29</v>
      </c>
      <c r="C68" s="79">
        <v>13049.547058823529</v>
      </c>
      <c r="D68" s="79">
        <v>13369.756862745098</v>
      </c>
      <c r="E68" s="80">
        <v>13310.538</v>
      </c>
      <c r="F68" s="80">
        <v>13637.152</v>
      </c>
      <c r="G68" s="999">
        <v>-2.3950308686153794</v>
      </c>
      <c r="H68" s="81">
        <v>285</v>
      </c>
      <c r="I68" s="81">
        <v>-0.34965034965034963</v>
      </c>
      <c r="J68" s="89">
        <v>-14.035087719298245</v>
      </c>
      <c r="K68" s="89">
        <v>0.8960136535413874</v>
      </c>
      <c r="L68" s="1005">
        <v>-0.26025113785762533</v>
      </c>
    </row>
    <row r="69" spans="1:12" ht="15">
      <c r="A69" s="46" t="s">
        <v>116</v>
      </c>
      <c r="B69" s="47" t="s">
        <v>30</v>
      </c>
      <c r="C69" s="79">
        <v>13282.045098039214</v>
      </c>
      <c r="D69" s="79">
        <v>13540.827450980392</v>
      </c>
      <c r="E69" s="80">
        <v>13547.686</v>
      </c>
      <c r="F69" s="80">
        <v>13811.644</v>
      </c>
      <c r="G69" s="999">
        <v>-1.9111265827587254</v>
      </c>
      <c r="H69" s="81">
        <v>306.5</v>
      </c>
      <c r="I69" s="81">
        <v>6.5295461965389698E-2</v>
      </c>
      <c r="J69" s="89">
        <v>-1.7187500000000002</v>
      </c>
      <c r="K69" s="89">
        <v>3.8339631842009023</v>
      </c>
      <c r="L69" s="1005">
        <v>-0.49357755553809302</v>
      </c>
    </row>
    <row r="70" spans="1:12" ht="15">
      <c r="A70" s="46" t="s">
        <v>116</v>
      </c>
      <c r="B70" s="47" t="s">
        <v>35</v>
      </c>
      <c r="C70" s="79">
        <v>13225.269607843136</v>
      </c>
      <c r="D70" s="79">
        <v>13220.319607843137</v>
      </c>
      <c r="E70" s="80">
        <v>13489.775</v>
      </c>
      <c r="F70" s="80">
        <v>13484.726000000001</v>
      </c>
      <c r="G70" s="999">
        <v>3.7442362566351507E-2</v>
      </c>
      <c r="H70" s="81">
        <v>325.3</v>
      </c>
      <c r="I70" s="81">
        <v>-1.1246200607902701</v>
      </c>
      <c r="J70" s="89">
        <v>14.079422382671481</v>
      </c>
      <c r="K70" s="89">
        <v>1.926124588565159</v>
      </c>
      <c r="L70" s="1005">
        <v>5.3110862146874993E-2</v>
      </c>
    </row>
    <row r="71" spans="1:12" ht="14.25">
      <c r="A71" s="44" t="s">
        <v>116</v>
      </c>
      <c r="B71" s="48" t="s">
        <v>31</v>
      </c>
      <c r="C71" s="90">
        <v>12221.861167561319</v>
      </c>
      <c r="D71" s="90">
        <v>12304.288747196761</v>
      </c>
      <c r="E71" s="91">
        <v>12466.298390912545</v>
      </c>
      <c r="F71" s="91">
        <v>12550.374522140695</v>
      </c>
      <c r="G71" s="1006">
        <v>-0.66990934079160425</v>
      </c>
      <c r="H71" s="92">
        <v>271.68555347091933</v>
      </c>
      <c r="I71" s="92">
        <v>0.20166305299277065</v>
      </c>
      <c r="J71" s="93">
        <v>14.316353887399464</v>
      </c>
      <c r="K71" s="93">
        <v>12.995245641838352</v>
      </c>
      <c r="L71" s="1007">
        <v>0.38452145494268564</v>
      </c>
    </row>
    <row r="72" spans="1:12" ht="15">
      <c r="A72" s="46" t="s">
        <v>116</v>
      </c>
      <c r="B72" s="47" t="s">
        <v>32</v>
      </c>
      <c r="C72" s="79">
        <v>11678.152941176471</v>
      </c>
      <c r="D72" s="79">
        <v>11817.214705882352</v>
      </c>
      <c r="E72" s="80">
        <v>11911.716</v>
      </c>
      <c r="F72" s="80">
        <v>12053.558999999999</v>
      </c>
      <c r="G72" s="999">
        <v>-1.1767727689390242</v>
      </c>
      <c r="H72" s="81">
        <v>239.2</v>
      </c>
      <c r="I72" s="81">
        <v>0.92827004219408793</v>
      </c>
      <c r="J72" s="89">
        <v>19.953051643192488</v>
      </c>
      <c r="K72" s="89">
        <v>3.1147141289772038</v>
      </c>
      <c r="L72" s="1005">
        <v>0.23419482408843528</v>
      </c>
    </row>
    <row r="73" spans="1:12" ht="15">
      <c r="A73" s="46" t="s">
        <v>116</v>
      </c>
      <c r="B73" s="47" t="s">
        <v>33</v>
      </c>
      <c r="C73" s="79">
        <v>12436.167647058823</v>
      </c>
      <c r="D73" s="79">
        <v>12501.299019607844</v>
      </c>
      <c r="E73" s="80">
        <v>12684.891</v>
      </c>
      <c r="F73" s="80">
        <v>12751.325000000001</v>
      </c>
      <c r="G73" s="999">
        <v>-0.52099683758355386</v>
      </c>
      <c r="H73" s="81">
        <v>274.39999999999998</v>
      </c>
      <c r="I73" s="81">
        <v>-0.10921004732435799</v>
      </c>
      <c r="J73" s="81">
        <v>8.629893238434164</v>
      </c>
      <c r="K73" s="81">
        <v>7.4423991222723389</v>
      </c>
      <c r="L73" s="1000">
        <v>-0.15784430189427123</v>
      </c>
    </row>
    <row r="74" spans="1:12" ht="15.75" thickBot="1">
      <c r="A74" s="56" t="s">
        <v>116</v>
      </c>
      <c r="B74" s="57" t="s">
        <v>36</v>
      </c>
      <c r="C74" s="82">
        <v>12178.013725490197</v>
      </c>
      <c r="D74" s="82">
        <v>12182.950980392157</v>
      </c>
      <c r="E74" s="83">
        <v>12421.574000000001</v>
      </c>
      <c r="F74" s="83">
        <v>12426.61</v>
      </c>
      <c r="G74" s="1001">
        <v>-4.0525935874708048E-2</v>
      </c>
      <c r="H74" s="84">
        <v>304.89999999999998</v>
      </c>
      <c r="I74" s="84">
        <v>9.8489822718304185E-2</v>
      </c>
      <c r="J74" s="84">
        <v>26.984126984126984</v>
      </c>
      <c r="K74" s="84">
        <v>2.4381323905888088</v>
      </c>
      <c r="L74" s="1002">
        <v>0.30817093274852203</v>
      </c>
    </row>
    <row r="75" spans="1:12">
      <c r="A75" s="4"/>
      <c r="B75" s="4"/>
      <c r="C75" s="1093"/>
      <c r="D75" s="1093"/>
      <c r="E75" s="1093"/>
      <c r="F75" s="1093"/>
      <c r="G75" s="1094"/>
      <c r="H75" s="1094"/>
      <c r="I75" s="1094"/>
      <c r="J75" s="1094"/>
      <c r="K75" s="1094"/>
      <c r="L75" s="65"/>
    </row>
    <row r="76" spans="1:12" ht="13.5" thickBot="1">
      <c r="G76" s="65"/>
      <c r="H76" s="65"/>
      <c r="I76" s="65"/>
      <c r="J76" s="65"/>
      <c r="K76" s="65"/>
      <c r="L76" s="1095"/>
    </row>
    <row r="77" spans="1:12" ht="21" thickBot="1">
      <c r="A77" s="963" t="s">
        <v>333</v>
      </c>
      <c r="B77" s="954"/>
      <c r="C77" s="954"/>
      <c r="D77" s="954"/>
      <c r="E77" s="954"/>
      <c r="F77" s="954"/>
      <c r="G77" s="1067"/>
      <c r="H77" s="1067"/>
      <c r="I77" s="1067"/>
      <c r="J77" s="1067"/>
      <c r="K77" s="1067"/>
      <c r="L77" s="1068"/>
    </row>
    <row r="78" spans="1:12" ht="12.75" customHeight="1">
      <c r="A78" s="27"/>
      <c r="B78" s="28"/>
      <c r="C78" s="3" t="s">
        <v>9</v>
      </c>
      <c r="D78" s="3" t="s">
        <v>9</v>
      </c>
      <c r="E78" s="3"/>
      <c r="F78" s="3"/>
      <c r="G78" s="955"/>
      <c r="H78" s="1401" t="s">
        <v>10</v>
      </c>
      <c r="I78" s="1402"/>
      <c r="J78" s="986" t="s">
        <v>11</v>
      </c>
      <c r="K78" s="956" t="s">
        <v>12</v>
      </c>
      <c r="L78" s="957"/>
    </row>
    <row r="79" spans="1:12" ht="15.75" customHeight="1">
      <c r="A79" s="29" t="s">
        <v>13</v>
      </c>
      <c r="B79" s="30" t="s">
        <v>14</v>
      </c>
      <c r="C79" s="958" t="s">
        <v>40</v>
      </c>
      <c r="D79" s="958" t="s">
        <v>40</v>
      </c>
      <c r="E79" s="959" t="s">
        <v>41</v>
      </c>
      <c r="F79" s="960"/>
      <c r="G79" s="987"/>
      <c r="H79" s="1399" t="s">
        <v>15</v>
      </c>
      <c r="I79" s="1400"/>
      <c r="J79" s="988" t="s">
        <v>16</v>
      </c>
      <c r="K79" s="961" t="s">
        <v>17</v>
      </c>
      <c r="L79" s="962"/>
    </row>
    <row r="80" spans="1:12" ht="26.25" thickBot="1">
      <c r="A80" s="31" t="s">
        <v>18</v>
      </c>
      <c r="B80" s="32" t="s">
        <v>19</v>
      </c>
      <c r="C80" s="877" t="s">
        <v>486</v>
      </c>
      <c r="D80" s="1275" t="s">
        <v>482</v>
      </c>
      <c r="E80" s="952" t="s">
        <v>486</v>
      </c>
      <c r="F80" s="1249" t="s">
        <v>482</v>
      </c>
      <c r="G80" s="985" t="s">
        <v>20</v>
      </c>
      <c r="H80" s="66" t="s">
        <v>486</v>
      </c>
      <c r="I80" s="890" t="s">
        <v>20</v>
      </c>
      <c r="J80" s="989" t="s">
        <v>20</v>
      </c>
      <c r="K80" s="953" t="s">
        <v>486</v>
      </c>
      <c r="L80" s="990" t="s">
        <v>21</v>
      </c>
    </row>
    <row r="81" spans="1:12" ht="15" thickBot="1">
      <c r="A81" s="33" t="s">
        <v>22</v>
      </c>
      <c r="B81" s="34" t="s">
        <v>23</v>
      </c>
      <c r="C81" s="67">
        <v>12167.087438226939</v>
      </c>
      <c r="D81" s="67">
        <v>12338.049793971784</v>
      </c>
      <c r="E81" s="68">
        <v>12410.429186991478</v>
      </c>
      <c r="F81" s="1250">
        <v>12584.810789851221</v>
      </c>
      <c r="G81" s="991">
        <v>-1.3856513679202049</v>
      </c>
      <c r="H81" s="69">
        <v>313.96515437933209</v>
      </c>
      <c r="I81" s="69">
        <v>-0.27931581859725058</v>
      </c>
      <c r="J81" s="70">
        <v>19.629127091813658</v>
      </c>
      <c r="K81" s="69">
        <v>100</v>
      </c>
      <c r="L81" s="992" t="s">
        <v>23</v>
      </c>
    </row>
    <row r="82" spans="1:12" ht="15" thickBot="1">
      <c r="A82" s="35"/>
      <c r="B82" s="36"/>
      <c r="C82" s="71"/>
      <c r="D82" s="71"/>
      <c r="E82" s="71"/>
      <c r="F82" s="71"/>
      <c r="G82" s="993"/>
      <c r="H82" s="70"/>
      <c r="I82" s="70"/>
      <c r="J82" s="70"/>
      <c r="K82" s="70"/>
      <c r="L82" s="994"/>
    </row>
    <row r="83" spans="1:12" ht="15">
      <c r="A83" s="37" t="s">
        <v>107</v>
      </c>
      <c r="B83" s="38" t="s">
        <v>23</v>
      </c>
      <c r="C83" s="72">
        <v>13033.641170206101</v>
      </c>
      <c r="D83" s="72">
        <v>11843.088911764708</v>
      </c>
      <c r="E83" s="73">
        <v>13294.313993610223</v>
      </c>
      <c r="F83" s="73">
        <v>12079.950690000001</v>
      </c>
      <c r="G83" s="995">
        <v>10.052717389115616</v>
      </c>
      <c r="H83" s="74">
        <v>240.8</v>
      </c>
      <c r="I83" s="74">
        <v>-3.6848157592120305</v>
      </c>
      <c r="J83" s="74">
        <v>62.5</v>
      </c>
      <c r="K83" s="74">
        <v>0.16383112791430371</v>
      </c>
      <c r="L83" s="996">
        <v>4.3222052081347287E-2</v>
      </c>
    </row>
    <row r="84" spans="1:12" ht="15">
      <c r="A84" s="46" t="s">
        <v>108</v>
      </c>
      <c r="B84" s="75" t="s">
        <v>23</v>
      </c>
      <c r="C84" s="76">
        <v>13330.094176594785</v>
      </c>
      <c r="D84" s="76">
        <v>13311.696125531857</v>
      </c>
      <c r="E84" s="77">
        <v>13596.69606012668</v>
      </c>
      <c r="F84" s="77">
        <v>13577.930048042494</v>
      </c>
      <c r="G84" s="997">
        <v>0.1382096683204814</v>
      </c>
      <c r="H84" s="78">
        <v>348.05746638358102</v>
      </c>
      <c r="I84" s="78">
        <v>0.3719471680375217</v>
      </c>
      <c r="J84" s="78">
        <v>16.97019867549669</v>
      </c>
      <c r="K84" s="78">
        <v>35.614366729678636</v>
      </c>
      <c r="L84" s="998">
        <v>-0.80957417187420333</v>
      </c>
    </row>
    <row r="85" spans="1:12" ht="15">
      <c r="A85" s="39" t="s">
        <v>109</v>
      </c>
      <c r="B85" s="40" t="s">
        <v>23</v>
      </c>
      <c r="C85" s="79">
        <v>13144.345260592765</v>
      </c>
      <c r="D85" s="79">
        <v>13091.96469427277</v>
      </c>
      <c r="E85" s="80">
        <v>13407.23216580462</v>
      </c>
      <c r="F85" s="80">
        <v>13353.803988158226</v>
      </c>
      <c r="G85" s="999">
        <v>0.40009706368142456</v>
      </c>
      <c r="H85" s="81">
        <v>387.76497175141242</v>
      </c>
      <c r="I85" s="81">
        <v>1.9218169664676963</v>
      </c>
      <c r="J85" s="81">
        <v>13.099041533546327</v>
      </c>
      <c r="K85" s="81">
        <v>8.9224952741020793</v>
      </c>
      <c r="L85" s="1000">
        <v>-0.51516490982676189</v>
      </c>
    </row>
    <row r="86" spans="1:12" ht="15">
      <c r="A86" s="39" t="s">
        <v>110</v>
      </c>
      <c r="B86" s="40" t="s">
        <v>23</v>
      </c>
      <c r="C86" s="79" t="s">
        <v>99</v>
      </c>
      <c r="D86" s="79" t="s">
        <v>99</v>
      </c>
      <c r="E86" s="80" t="s">
        <v>99</v>
      </c>
      <c r="F86" s="80" t="s">
        <v>99</v>
      </c>
      <c r="G86" s="999" t="s">
        <v>99</v>
      </c>
      <c r="H86" s="81" t="s">
        <v>99</v>
      </c>
      <c r="I86" s="81" t="s">
        <v>99</v>
      </c>
      <c r="J86" s="81" t="s">
        <v>99</v>
      </c>
      <c r="K86" s="81" t="s">
        <v>99</v>
      </c>
      <c r="L86" s="1000" t="s">
        <v>99</v>
      </c>
    </row>
    <row r="87" spans="1:12" ht="15">
      <c r="A87" s="39" t="s">
        <v>97</v>
      </c>
      <c r="B87" s="40" t="s">
        <v>23</v>
      </c>
      <c r="C87" s="79">
        <v>9721.3364944931236</v>
      </c>
      <c r="D87" s="79">
        <v>9883.4796899492703</v>
      </c>
      <c r="E87" s="80">
        <v>9915.7632243829867</v>
      </c>
      <c r="F87" s="80">
        <v>10081.149283748256</v>
      </c>
      <c r="G87" s="999">
        <v>-1.6405476668407981</v>
      </c>
      <c r="H87" s="81">
        <v>273.88796296296294</v>
      </c>
      <c r="I87" s="81">
        <v>0.27049494448824907</v>
      </c>
      <c r="J87" s="81">
        <v>30.120481927710845</v>
      </c>
      <c r="K87" s="81">
        <v>34.026465028355382</v>
      </c>
      <c r="L87" s="1000">
        <v>2.7434859841823069</v>
      </c>
    </row>
    <row r="88" spans="1:12" ht="15.75" thickBot="1">
      <c r="A88" s="41" t="s">
        <v>111</v>
      </c>
      <c r="B88" s="42" t="s">
        <v>23</v>
      </c>
      <c r="C88" s="82">
        <v>12969.362422570643</v>
      </c>
      <c r="D88" s="82">
        <v>13232.753433759328</v>
      </c>
      <c r="E88" s="83">
        <v>13228.749671022055</v>
      </c>
      <c r="F88" s="83">
        <v>13497.408502434515</v>
      </c>
      <c r="G88" s="1001">
        <v>-1.9904475097127154</v>
      </c>
      <c r="H88" s="84">
        <v>290.6028436018957</v>
      </c>
      <c r="I88" s="84">
        <v>-1.2163227609673173</v>
      </c>
      <c r="J88" s="84">
        <v>11.936339522546419</v>
      </c>
      <c r="K88" s="84">
        <v>21.272841839949592</v>
      </c>
      <c r="L88" s="1002">
        <v>-1.4619689545626926</v>
      </c>
    </row>
    <row r="89" spans="1:12" ht="15" thickBot="1">
      <c r="A89" s="35"/>
      <c r="B89" s="43"/>
      <c r="C89" s="71"/>
      <c r="D89" s="71"/>
      <c r="E89" s="71"/>
      <c r="F89" s="71"/>
      <c r="G89" s="993"/>
      <c r="H89" s="70"/>
      <c r="I89" s="70"/>
      <c r="J89" s="70"/>
      <c r="K89" s="70"/>
      <c r="L89" s="994"/>
    </row>
    <row r="90" spans="1:12" ht="14.25">
      <c r="A90" s="44" t="s">
        <v>112</v>
      </c>
      <c r="B90" s="45" t="s">
        <v>25</v>
      </c>
      <c r="C90" s="85" t="s">
        <v>99</v>
      </c>
      <c r="D90" s="85" t="s">
        <v>99</v>
      </c>
      <c r="E90" s="86" t="s">
        <v>99</v>
      </c>
      <c r="F90" s="86" t="s">
        <v>99</v>
      </c>
      <c r="G90" s="1003" t="s">
        <v>99</v>
      </c>
      <c r="H90" s="87" t="s">
        <v>99</v>
      </c>
      <c r="I90" s="87" t="s">
        <v>99</v>
      </c>
      <c r="J90" s="88" t="s">
        <v>99</v>
      </c>
      <c r="K90" s="88" t="s">
        <v>99</v>
      </c>
      <c r="L90" s="1004" t="s">
        <v>99</v>
      </c>
    </row>
    <row r="91" spans="1:12" ht="15">
      <c r="A91" s="46" t="s">
        <v>112</v>
      </c>
      <c r="B91" s="47" t="s">
        <v>26</v>
      </c>
      <c r="C91" s="79" t="s">
        <v>99</v>
      </c>
      <c r="D91" s="79" t="s">
        <v>99</v>
      </c>
      <c r="E91" s="80" t="s">
        <v>99</v>
      </c>
      <c r="F91" s="80" t="s">
        <v>99</v>
      </c>
      <c r="G91" s="999" t="s">
        <v>99</v>
      </c>
      <c r="H91" s="81" t="s">
        <v>99</v>
      </c>
      <c r="I91" s="81" t="s">
        <v>99</v>
      </c>
      <c r="J91" s="89" t="s">
        <v>99</v>
      </c>
      <c r="K91" s="89" t="s">
        <v>99</v>
      </c>
      <c r="L91" s="1005" t="s">
        <v>99</v>
      </c>
    </row>
    <row r="92" spans="1:12" ht="15">
      <c r="A92" s="46" t="s">
        <v>112</v>
      </c>
      <c r="B92" s="47" t="s">
        <v>27</v>
      </c>
      <c r="C92" s="79" t="s">
        <v>99</v>
      </c>
      <c r="D92" s="79" t="s">
        <v>99</v>
      </c>
      <c r="E92" s="80" t="s">
        <v>99</v>
      </c>
      <c r="F92" s="80" t="s">
        <v>99</v>
      </c>
      <c r="G92" s="999" t="s">
        <v>99</v>
      </c>
      <c r="H92" s="81" t="s">
        <v>99</v>
      </c>
      <c r="I92" s="81" t="s">
        <v>99</v>
      </c>
      <c r="J92" s="89" t="s">
        <v>99</v>
      </c>
      <c r="K92" s="89" t="s">
        <v>99</v>
      </c>
      <c r="L92" s="1005" t="s">
        <v>99</v>
      </c>
    </row>
    <row r="93" spans="1:12" ht="14.25">
      <c r="A93" s="44" t="s">
        <v>112</v>
      </c>
      <c r="B93" s="48" t="s">
        <v>28</v>
      </c>
      <c r="C93" s="90">
        <v>13797.678343247413</v>
      </c>
      <c r="D93" s="90" t="s">
        <v>253</v>
      </c>
      <c r="E93" s="91">
        <v>14073.631910112361</v>
      </c>
      <c r="F93" s="91" t="s">
        <v>253</v>
      </c>
      <c r="G93" s="1006" t="s">
        <v>99</v>
      </c>
      <c r="H93" s="92">
        <v>296.66666666666669</v>
      </c>
      <c r="I93" s="92" t="s">
        <v>99</v>
      </c>
      <c r="J93" s="93" t="s">
        <v>99</v>
      </c>
      <c r="K93" s="93">
        <v>3.780718336483932E-2</v>
      </c>
      <c r="L93" s="1007" t="s">
        <v>99</v>
      </c>
    </row>
    <row r="94" spans="1:12" ht="15">
      <c r="A94" s="46" t="s">
        <v>112</v>
      </c>
      <c r="B94" s="47" t="s">
        <v>29</v>
      </c>
      <c r="C94" s="79" t="s">
        <v>253</v>
      </c>
      <c r="D94" s="79" t="s">
        <v>99</v>
      </c>
      <c r="E94" s="80" t="s">
        <v>253</v>
      </c>
      <c r="F94" s="80" t="s">
        <v>99</v>
      </c>
      <c r="G94" s="999" t="s">
        <v>99</v>
      </c>
      <c r="H94" s="81" t="s">
        <v>253</v>
      </c>
      <c r="I94" s="81" t="s">
        <v>99</v>
      </c>
      <c r="J94" s="89" t="s">
        <v>99</v>
      </c>
      <c r="K94" s="89" t="s">
        <v>99</v>
      </c>
      <c r="L94" s="1005" t="s">
        <v>99</v>
      </c>
    </row>
    <row r="95" spans="1:12" ht="15">
      <c r="A95" s="46" t="s">
        <v>112</v>
      </c>
      <c r="B95" s="47" t="s">
        <v>30</v>
      </c>
      <c r="C95" s="79" t="s">
        <v>253</v>
      </c>
      <c r="D95" s="79" t="s">
        <v>253</v>
      </c>
      <c r="E95" s="80" t="s">
        <v>253</v>
      </c>
      <c r="F95" s="80" t="s">
        <v>253</v>
      </c>
      <c r="G95" s="999" t="s">
        <v>99</v>
      </c>
      <c r="H95" s="81" t="s">
        <v>253</v>
      </c>
      <c r="I95" s="81" t="s">
        <v>99</v>
      </c>
      <c r="J95" s="89" t="s">
        <v>99</v>
      </c>
      <c r="K95" s="89" t="s">
        <v>99</v>
      </c>
      <c r="L95" s="1005" t="s">
        <v>99</v>
      </c>
    </row>
    <row r="96" spans="1:12" ht="14.25">
      <c r="A96" s="44" t="s">
        <v>112</v>
      </c>
      <c r="B96" s="48" t="s">
        <v>31</v>
      </c>
      <c r="C96" s="90" t="s">
        <v>253</v>
      </c>
      <c r="D96" s="90">
        <v>9420.350980392157</v>
      </c>
      <c r="E96" s="91" t="s">
        <v>253</v>
      </c>
      <c r="F96" s="91">
        <v>9608.7579999999998</v>
      </c>
      <c r="G96" s="1006" t="s">
        <v>99</v>
      </c>
      <c r="H96" s="92" t="s">
        <v>253</v>
      </c>
      <c r="I96" s="92" t="s">
        <v>99</v>
      </c>
      <c r="J96" s="93" t="s">
        <v>99</v>
      </c>
      <c r="K96" s="93">
        <v>0.12602394454946439</v>
      </c>
      <c r="L96" s="1007" t="s">
        <v>99</v>
      </c>
    </row>
    <row r="97" spans="1:12" ht="15">
      <c r="A97" s="46" t="s">
        <v>112</v>
      </c>
      <c r="B97" s="47" t="s">
        <v>32</v>
      </c>
      <c r="C97" s="79" t="s">
        <v>253</v>
      </c>
      <c r="D97" s="79">
        <v>9420.350980392157</v>
      </c>
      <c r="E97" s="80" t="s">
        <v>253</v>
      </c>
      <c r="F97" s="80">
        <v>9608.7579999999998</v>
      </c>
      <c r="G97" s="999" t="s">
        <v>99</v>
      </c>
      <c r="H97" s="81" t="s">
        <v>253</v>
      </c>
      <c r="I97" s="81" t="s">
        <v>99</v>
      </c>
      <c r="J97" s="89" t="s">
        <v>99</v>
      </c>
      <c r="K97" s="89">
        <v>0.10081915563957151</v>
      </c>
      <c r="L97" s="1005" t="s">
        <v>99</v>
      </c>
    </row>
    <row r="98" spans="1:12" ht="15.75" thickBot="1">
      <c r="A98" s="49" t="s">
        <v>112</v>
      </c>
      <c r="B98" s="50" t="s">
        <v>33</v>
      </c>
      <c r="C98" s="94" t="s">
        <v>253</v>
      </c>
      <c r="D98" s="94" t="s">
        <v>99</v>
      </c>
      <c r="E98" s="95" t="s">
        <v>253</v>
      </c>
      <c r="F98" s="95" t="s">
        <v>99</v>
      </c>
      <c r="G98" s="1008" t="s">
        <v>99</v>
      </c>
      <c r="H98" s="89" t="s">
        <v>253</v>
      </c>
      <c r="I98" s="89" t="s">
        <v>99</v>
      </c>
      <c r="J98" s="89" t="s">
        <v>99</v>
      </c>
      <c r="K98" s="89" t="s">
        <v>99</v>
      </c>
      <c r="L98" s="1005" t="s">
        <v>99</v>
      </c>
    </row>
    <row r="99" spans="1:12" ht="15" thickBot="1">
      <c r="A99" s="35"/>
      <c r="B99" s="43"/>
      <c r="C99" s="71"/>
      <c r="D99" s="71"/>
      <c r="E99" s="71"/>
      <c r="F99" s="71"/>
      <c r="G99" s="993"/>
      <c r="H99" s="70"/>
      <c r="I99" s="70"/>
      <c r="J99" s="70"/>
      <c r="K99" s="70"/>
      <c r="L99" s="994"/>
    </row>
    <row r="100" spans="1:12" ht="14.25">
      <c r="A100" s="44" t="s">
        <v>113</v>
      </c>
      <c r="B100" s="45" t="s">
        <v>25</v>
      </c>
      <c r="C100" s="85">
        <v>13623.331278699934</v>
      </c>
      <c r="D100" s="85">
        <v>13639.683936273392</v>
      </c>
      <c r="E100" s="86">
        <v>13895.797904273933</v>
      </c>
      <c r="F100" s="86">
        <v>13912.477614998859</v>
      </c>
      <c r="G100" s="1003">
        <v>-0.11989029694425996</v>
      </c>
      <c r="H100" s="87">
        <v>406.17258883248729</v>
      </c>
      <c r="I100" s="87">
        <v>4.6144611448295398</v>
      </c>
      <c r="J100" s="88">
        <v>74.336283185840713</v>
      </c>
      <c r="K100" s="88">
        <v>2.4826717076244487</v>
      </c>
      <c r="L100" s="1004">
        <v>0.7790685114839393</v>
      </c>
    </row>
    <row r="101" spans="1:12" ht="15">
      <c r="A101" s="46" t="s">
        <v>113</v>
      </c>
      <c r="B101" s="47" t="s">
        <v>26</v>
      </c>
      <c r="C101" s="79">
        <v>13621.599019607844</v>
      </c>
      <c r="D101" s="79">
        <v>13797.15</v>
      </c>
      <c r="E101" s="80">
        <v>13894.031000000001</v>
      </c>
      <c r="F101" s="80">
        <v>14073.093000000001</v>
      </c>
      <c r="G101" s="999">
        <v>-1.272371325905399</v>
      </c>
      <c r="H101" s="81">
        <v>400.2</v>
      </c>
      <c r="I101" s="81">
        <v>6.7484662576687153</v>
      </c>
      <c r="J101" s="89">
        <v>66.21621621621621</v>
      </c>
      <c r="K101" s="89">
        <v>1.550094517958412</v>
      </c>
      <c r="L101" s="1005">
        <v>0.43446056650356502</v>
      </c>
    </row>
    <row r="102" spans="1:12" ht="15">
      <c r="A102" s="46" t="s">
        <v>113</v>
      </c>
      <c r="B102" s="47" t="s">
        <v>27</v>
      </c>
      <c r="C102" s="79">
        <v>13626.100980392157</v>
      </c>
      <c r="D102" s="79">
        <v>13368.877450980392</v>
      </c>
      <c r="E102" s="80">
        <v>13898.623</v>
      </c>
      <c r="F102" s="80">
        <v>13636.254999999999</v>
      </c>
      <c r="G102" s="999">
        <v>1.9240473282437178</v>
      </c>
      <c r="H102" s="81">
        <v>416.1</v>
      </c>
      <c r="I102" s="81">
        <v>0.60444874274661509</v>
      </c>
      <c r="J102" s="89">
        <v>89.743589743589752</v>
      </c>
      <c r="K102" s="89">
        <v>0.93257718966603653</v>
      </c>
      <c r="L102" s="1005">
        <v>0.34460794498037395</v>
      </c>
    </row>
    <row r="103" spans="1:12" ht="14.25">
      <c r="A103" s="44" t="s">
        <v>113</v>
      </c>
      <c r="B103" s="48" t="s">
        <v>28</v>
      </c>
      <c r="C103" s="90">
        <v>13617.874575284657</v>
      </c>
      <c r="D103" s="90">
        <v>13645.308537368353</v>
      </c>
      <c r="E103" s="91">
        <v>13890.232066790351</v>
      </c>
      <c r="F103" s="91">
        <v>13918.21470811572</v>
      </c>
      <c r="G103" s="1006">
        <v>-0.20105050764198878</v>
      </c>
      <c r="H103" s="92">
        <v>376.66614906832297</v>
      </c>
      <c r="I103" s="92">
        <v>1.2780712970595702</v>
      </c>
      <c r="J103" s="93">
        <v>8.7837837837837842</v>
      </c>
      <c r="K103" s="93">
        <v>8.115942028985506</v>
      </c>
      <c r="L103" s="1007">
        <v>-0.80912958265327006</v>
      </c>
    </row>
    <row r="104" spans="1:12" ht="15">
      <c r="A104" s="46" t="s">
        <v>113</v>
      </c>
      <c r="B104" s="47" t="s">
        <v>29</v>
      </c>
      <c r="C104" s="79">
        <v>13733.427450980391</v>
      </c>
      <c r="D104" s="79">
        <v>13728.674509803921</v>
      </c>
      <c r="E104" s="80">
        <v>14008.096</v>
      </c>
      <c r="F104" s="80">
        <v>14003.248</v>
      </c>
      <c r="G104" s="999">
        <v>3.4620539463415603E-2</v>
      </c>
      <c r="H104" s="81">
        <v>363.5</v>
      </c>
      <c r="I104" s="81">
        <v>0.38663352665009038</v>
      </c>
      <c r="J104" s="89">
        <v>9.3548387096774199</v>
      </c>
      <c r="K104" s="89">
        <v>4.272211720226843</v>
      </c>
      <c r="L104" s="1005">
        <v>-0.40138996830021867</v>
      </c>
    </row>
    <row r="105" spans="1:12" ht="15">
      <c r="A105" s="46" t="s">
        <v>113</v>
      </c>
      <c r="B105" s="47" t="s">
        <v>30</v>
      </c>
      <c r="C105" s="79">
        <v>13498.574509803922</v>
      </c>
      <c r="D105" s="79">
        <v>13558.598039215687</v>
      </c>
      <c r="E105" s="80">
        <v>13768.546</v>
      </c>
      <c r="F105" s="80">
        <v>13829.77</v>
      </c>
      <c r="G105" s="999">
        <v>-0.4426971670533939</v>
      </c>
      <c r="H105" s="81">
        <v>391.3</v>
      </c>
      <c r="I105" s="81">
        <v>2.247191011235961</v>
      </c>
      <c r="J105" s="89">
        <v>8.1560283687943276</v>
      </c>
      <c r="K105" s="89">
        <v>3.8437303087586638</v>
      </c>
      <c r="L105" s="1005">
        <v>-0.40773961435305051</v>
      </c>
    </row>
    <row r="106" spans="1:12" ht="14.25">
      <c r="A106" s="44" t="s">
        <v>113</v>
      </c>
      <c r="B106" s="48" t="s">
        <v>31</v>
      </c>
      <c r="C106" s="90">
        <v>13189.000157332608</v>
      </c>
      <c r="D106" s="90">
        <v>13158.583317954366</v>
      </c>
      <c r="E106" s="91">
        <v>13452.78016047926</v>
      </c>
      <c r="F106" s="91">
        <v>13421.754984313453</v>
      </c>
      <c r="G106" s="1006">
        <v>0.23115588238697346</v>
      </c>
      <c r="H106" s="92">
        <v>333.00826196473548</v>
      </c>
      <c r="I106" s="92">
        <v>-0.69162462478343512</v>
      </c>
      <c r="J106" s="93">
        <v>16.014026884862652</v>
      </c>
      <c r="K106" s="93">
        <v>25.015752993068684</v>
      </c>
      <c r="L106" s="1007">
        <v>-0.77951310070487168</v>
      </c>
    </row>
    <row r="107" spans="1:12" ht="15">
      <c r="A107" s="46" t="s">
        <v>113</v>
      </c>
      <c r="B107" s="47" t="s">
        <v>32</v>
      </c>
      <c r="C107" s="79">
        <v>13213.905882352939</v>
      </c>
      <c r="D107" s="79">
        <v>13291.071568627451</v>
      </c>
      <c r="E107" s="80">
        <v>13478.183999999999</v>
      </c>
      <c r="F107" s="80">
        <v>13556.893</v>
      </c>
      <c r="G107" s="999">
        <v>-0.58058288134309788</v>
      </c>
      <c r="H107" s="81">
        <v>321.89999999999998</v>
      </c>
      <c r="I107" s="81">
        <v>0</v>
      </c>
      <c r="J107" s="89">
        <v>25.220804710500488</v>
      </c>
      <c r="K107" s="89">
        <v>16.080655324511657</v>
      </c>
      <c r="L107" s="1005">
        <v>0.71807429028883263</v>
      </c>
    </row>
    <row r="108" spans="1:12" ht="15.75" thickBot="1">
      <c r="A108" s="49" t="s">
        <v>113</v>
      </c>
      <c r="B108" s="50" t="s">
        <v>33</v>
      </c>
      <c r="C108" s="94">
        <v>13148.121568627452</v>
      </c>
      <c r="D108" s="94">
        <v>12981.770588235295</v>
      </c>
      <c r="E108" s="95">
        <v>13411.084000000001</v>
      </c>
      <c r="F108" s="95">
        <v>13241.406000000001</v>
      </c>
      <c r="G108" s="1008">
        <v>1.2814198129715217</v>
      </c>
      <c r="H108" s="89">
        <v>353</v>
      </c>
      <c r="I108" s="89">
        <v>-0.59138270909603563</v>
      </c>
      <c r="J108" s="89">
        <v>2.4566473988439306</v>
      </c>
      <c r="K108" s="89">
        <v>8.9350976685570256</v>
      </c>
      <c r="L108" s="1005">
        <v>-1.4975873909937061</v>
      </c>
    </row>
    <row r="109" spans="1:12" ht="15.75" thickBot="1">
      <c r="A109" s="51"/>
      <c r="B109" s="52"/>
      <c r="C109" s="96"/>
      <c r="D109" s="96"/>
      <c r="E109" s="96"/>
      <c r="F109" s="96"/>
      <c r="G109" s="1009"/>
      <c r="H109" s="97"/>
      <c r="I109" s="97"/>
      <c r="J109" s="97"/>
      <c r="K109" s="97"/>
      <c r="L109" s="1010"/>
    </row>
    <row r="110" spans="1:12" ht="15">
      <c r="A110" s="46" t="s">
        <v>114</v>
      </c>
      <c r="B110" s="53" t="s">
        <v>30</v>
      </c>
      <c r="C110" s="98">
        <v>13409.701960784314</v>
      </c>
      <c r="D110" s="98">
        <v>13393.287254901961</v>
      </c>
      <c r="E110" s="99">
        <v>13677.896000000001</v>
      </c>
      <c r="F110" s="99">
        <v>13661.153</v>
      </c>
      <c r="G110" s="1011">
        <v>0.1225592012621511</v>
      </c>
      <c r="H110" s="100">
        <v>411.3</v>
      </c>
      <c r="I110" s="100">
        <v>2.6197604790419158</v>
      </c>
      <c r="J110" s="100">
        <v>7.0512820512820511</v>
      </c>
      <c r="K110" s="100">
        <v>2.1045998739760554</v>
      </c>
      <c r="L110" s="1012">
        <v>-0.24727710476659492</v>
      </c>
    </row>
    <row r="111" spans="1:12" ht="15.75" thickBot="1">
      <c r="A111" s="49" t="s">
        <v>114</v>
      </c>
      <c r="B111" s="50" t="s">
        <v>33</v>
      </c>
      <c r="C111" s="94">
        <v>13055.815686274511</v>
      </c>
      <c r="D111" s="94">
        <v>12984.695098039214</v>
      </c>
      <c r="E111" s="95">
        <v>13316.932000000001</v>
      </c>
      <c r="F111" s="95">
        <v>13244.388999999999</v>
      </c>
      <c r="G111" s="1008">
        <v>0.54772628620317243</v>
      </c>
      <c r="H111" s="89">
        <v>380.5</v>
      </c>
      <c r="I111" s="89">
        <v>1.8196414236018228</v>
      </c>
      <c r="J111" s="89">
        <v>15.106382978723405</v>
      </c>
      <c r="K111" s="89">
        <v>6.8178954001260239</v>
      </c>
      <c r="L111" s="1005">
        <v>-0.26788780506016607</v>
      </c>
    </row>
    <row r="112" spans="1:12" ht="15.75" thickBot="1">
      <c r="A112" s="51"/>
      <c r="B112" s="52"/>
      <c r="C112" s="96"/>
      <c r="D112" s="96"/>
      <c r="E112" s="96"/>
      <c r="F112" s="96"/>
      <c r="G112" s="1009"/>
      <c r="H112" s="97"/>
      <c r="I112" s="97"/>
      <c r="J112" s="97"/>
      <c r="K112" s="97"/>
      <c r="L112" s="1010"/>
    </row>
    <row r="113" spans="1:12" ht="14.25">
      <c r="A113" s="44" t="s">
        <v>115</v>
      </c>
      <c r="B113" s="45" t="s">
        <v>25</v>
      </c>
      <c r="C113" s="85" t="s">
        <v>99</v>
      </c>
      <c r="D113" s="85" t="s">
        <v>99</v>
      </c>
      <c r="E113" s="86" t="s">
        <v>99</v>
      </c>
      <c r="F113" s="86" t="s">
        <v>99</v>
      </c>
      <c r="G113" s="1003" t="s">
        <v>99</v>
      </c>
      <c r="H113" s="87" t="s">
        <v>99</v>
      </c>
      <c r="I113" s="87" t="s">
        <v>99</v>
      </c>
      <c r="J113" s="88" t="s">
        <v>99</v>
      </c>
      <c r="K113" s="88" t="s">
        <v>99</v>
      </c>
      <c r="L113" s="1004" t="s">
        <v>99</v>
      </c>
    </row>
    <row r="114" spans="1:12" ht="15">
      <c r="A114" s="39" t="s">
        <v>115</v>
      </c>
      <c r="B114" s="47" t="s">
        <v>26</v>
      </c>
      <c r="C114" s="79" t="s">
        <v>99</v>
      </c>
      <c r="D114" s="79" t="s">
        <v>99</v>
      </c>
      <c r="E114" s="80" t="s">
        <v>99</v>
      </c>
      <c r="F114" s="80" t="s">
        <v>99</v>
      </c>
      <c r="G114" s="999" t="s">
        <v>99</v>
      </c>
      <c r="H114" s="81" t="s">
        <v>99</v>
      </c>
      <c r="I114" s="81" t="s">
        <v>99</v>
      </c>
      <c r="J114" s="89" t="s">
        <v>99</v>
      </c>
      <c r="K114" s="89" t="s">
        <v>99</v>
      </c>
      <c r="L114" s="1005" t="s">
        <v>99</v>
      </c>
    </row>
    <row r="115" spans="1:12" ht="15">
      <c r="A115" s="39" t="s">
        <v>115</v>
      </c>
      <c r="B115" s="47" t="s">
        <v>27</v>
      </c>
      <c r="C115" s="79" t="s">
        <v>99</v>
      </c>
      <c r="D115" s="79" t="s">
        <v>99</v>
      </c>
      <c r="E115" s="80" t="s">
        <v>99</v>
      </c>
      <c r="F115" s="80" t="s">
        <v>99</v>
      </c>
      <c r="G115" s="999" t="s">
        <v>99</v>
      </c>
      <c r="H115" s="81" t="s">
        <v>99</v>
      </c>
      <c r="I115" s="81" t="s">
        <v>99</v>
      </c>
      <c r="J115" s="89" t="s">
        <v>99</v>
      </c>
      <c r="K115" s="89" t="s">
        <v>99</v>
      </c>
      <c r="L115" s="1005" t="s">
        <v>99</v>
      </c>
    </row>
    <row r="116" spans="1:12" ht="15">
      <c r="A116" s="39" t="s">
        <v>115</v>
      </c>
      <c r="B116" s="47" t="s">
        <v>34</v>
      </c>
      <c r="C116" s="79" t="s">
        <v>99</v>
      </c>
      <c r="D116" s="79" t="s">
        <v>99</v>
      </c>
      <c r="E116" s="80" t="s">
        <v>99</v>
      </c>
      <c r="F116" s="80" t="s">
        <v>99</v>
      </c>
      <c r="G116" s="999" t="s">
        <v>99</v>
      </c>
      <c r="H116" s="81" t="s">
        <v>99</v>
      </c>
      <c r="I116" s="81" t="s">
        <v>99</v>
      </c>
      <c r="J116" s="89" t="s">
        <v>99</v>
      </c>
      <c r="K116" s="89" t="s">
        <v>99</v>
      </c>
      <c r="L116" s="1005" t="s">
        <v>99</v>
      </c>
    </row>
    <row r="117" spans="1:12" ht="14.25">
      <c r="A117" s="54" t="s">
        <v>115</v>
      </c>
      <c r="B117" s="48" t="s">
        <v>28</v>
      </c>
      <c r="C117" s="90" t="s">
        <v>99</v>
      </c>
      <c r="D117" s="90" t="s">
        <v>99</v>
      </c>
      <c r="E117" s="91" t="s">
        <v>99</v>
      </c>
      <c r="F117" s="91" t="s">
        <v>99</v>
      </c>
      <c r="G117" s="1006" t="s">
        <v>99</v>
      </c>
      <c r="H117" s="92" t="s">
        <v>99</v>
      </c>
      <c r="I117" s="92" t="s">
        <v>99</v>
      </c>
      <c r="J117" s="93" t="s">
        <v>99</v>
      </c>
      <c r="K117" s="93" t="s">
        <v>99</v>
      </c>
      <c r="L117" s="1007" t="s">
        <v>99</v>
      </c>
    </row>
    <row r="118" spans="1:12" ht="15">
      <c r="A118" s="39" t="s">
        <v>115</v>
      </c>
      <c r="B118" s="47" t="s">
        <v>30</v>
      </c>
      <c r="C118" s="79" t="s">
        <v>99</v>
      </c>
      <c r="D118" s="79" t="s">
        <v>99</v>
      </c>
      <c r="E118" s="80" t="s">
        <v>99</v>
      </c>
      <c r="F118" s="80" t="s">
        <v>99</v>
      </c>
      <c r="G118" s="999" t="s">
        <v>99</v>
      </c>
      <c r="H118" s="81" t="s">
        <v>99</v>
      </c>
      <c r="I118" s="81" t="s">
        <v>99</v>
      </c>
      <c r="J118" s="89" t="s">
        <v>99</v>
      </c>
      <c r="K118" s="89" t="s">
        <v>99</v>
      </c>
      <c r="L118" s="1005" t="s">
        <v>99</v>
      </c>
    </row>
    <row r="119" spans="1:12" ht="15">
      <c r="A119" s="39" t="s">
        <v>115</v>
      </c>
      <c r="B119" s="47" t="s">
        <v>35</v>
      </c>
      <c r="C119" s="79" t="s">
        <v>99</v>
      </c>
      <c r="D119" s="79" t="s">
        <v>99</v>
      </c>
      <c r="E119" s="80" t="s">
        <v>99</v>
      </c>
      <c r="F119" s="80" t="s">
        <v>99</v>
      </c>
      <c r="G119" s="999" t="s">
        <v>99</v>
      </c>
      <c r="H119" s="81" t="s">
        <v>99</v>
      </c>
      <c r="I119" s="81" t="s">
        <v>99</v>
      </c>
      <c r="J119" s="89" t="s">
        <v>99</v>
      </c>
      <c r="K119" s="89" t="s">
        <v>99</v>
      </c>
      <c r="L119" s="1005" t="s">
        <v>99</v>
      </c>
    </row>
    <row r="120" spans="1:12" ht="14.25">
      <c r="A120" s="54" t="s">
        <v>115</v>
      </c>
      <c r="B120" s="48" t="s">
        <v>31</v>
      </c>
      <c r="C120" s="90" t="s">
        <v>99</v>
      </c>
      <c r="D120" s="90" t="s">
        <v>99</v>
      </c>
      <c r="E120" s="91" t="s">
        <v>99</v>
      </c>
      <c r="F120" s="91" t="s">
        <v>99</v>
      </c>
      <c r="G120" s="1006" t="s">
        <v>99</v>
      </c>
      <c r="H120" s="92" t="s">
        <v>99</v>
      </c>
      <c r="I120" s="92" t="s">
        <v>99</v>
      </c>
      <c r="J120" s="93" t="s">
        <v>99</v>
      </c>
      <c r="K120" s="93" t="s">
        <v>99</v>
      </c>
      <c r="L120" s="1007" t="s">
        <v>99</v>
      </c>
    </row>
    <row r="121" spans="1:12" ht="15">
      <c r="A121" s="39" t="s">
        <v>115</v>
      </c>
      <c r="B121" s="47" t="s">
        <v>33</v>
      </c>
      <c r="C121" s="79" t="s">
        <v>99</v>
      </c>
      <c r="D121" s="79" t="s">
        <v>99</v>
      </c>
      <c r="E121" s="80" t="s">
        <v>99</v>
      </c>
      <c r="F121" s="80" t="s">
        <v>99</v>
      </c>
      <c r="G121" s="999" t="s">
        <v>99</v>
      </c>
      <c r="H121" s="81" t="s">
        <v>99</v>
      </c>
      <c r="I121" s="81" t="s">
        <v>99</v>
      </c>
      <c r="J121" s="89" t="s">
        <v>99</v>
      </c>
      <c r="K121" s="89" t="s">
        <v>99</v>
      </c>
      <c r="L121" s="1005" t="s">
        <v>99</v>
      </c>
    </row>
    <row r="122" spans="1:12" ht="15.75" thickBot="1">
      <c r="A122" s="55" t="s">
        <v>115</v>
      </c>
      <c r="B122" s="47" t="s">
        <v>36</v>
      </c>
      <c r="C122" s="94" t="s">
        <v>99</v>
      </c>
      <c r="D122" s="94" t="s">
        <v>99</v>
      </c>
      <c r="E122" s="95" t="s">
        <v>99</v>
      </c>
      <c r="F122" s="95" t="s">
        <v>99</v>
      </c>
      <c r="G122" s="1008" t="s">
        <v>99</v>
      </c>
      <c r="H122" s="89" t="s">
        <v>99</v>
      </c>
      <c r="I122" s="89" t="s">
        <v>99</v>
      </c>
      <c r="J122" s="89" t="s">
        <v>99</v>
      </c>
      <c r="K122" s="89" t="s">
        <v>99</v>
      </c>
      <c r="L122" s="1005" t="s">
        <v>99</v>
      </c>
    </row>
    <row r="123" spans="1:12" ht="15.75" thickBot="1">
      <c r="A123" s="51"/>
      <c r="B123" s="52"/>
      <c r="C123" s="96"/>
      <c r="D123" s="96"/>
      <c r="E123" s="96"/>
      <c r="F123" s="96"/>
      <c r="G123" s="1009"/>
      <c r="H123" s="97"/>
      <c r="I123" s="97"/>
      <c r="J123" s="97"/>
      <c r="K123" s="97"/>
      <c r="L123" s="1010"/>
    </row>
    <row r="124" spans="1:12" ht="14.25">
      <c r="A124" s="44" t="s">
        <v>24</v>
      </c>
      <c r="B124" s="45" t="s">
        <v>28</v>
      </c>
      <c r="C124" s="85">
        <v>10780.793161403899</v>
      </c>
      <c r="D124" s="85">
        <v>11066.024864704887</v>
      </c>
      <c r="E124" s="86">
        <v>10996.409024631977</v>
      </c>
      <c r="F124" s="86">
        <v>11287.345361998985</v>
      </c>
      <c r="G124" s="1003">
        <v>-2.5775443918505463</v>
      </c>
      <c r="H124" s="87">
        <v>339.6455445544554</v>
      </c>
      <c r="I124" s="87">
        <v>-6.2695521675282515E-2</v>
      </c>
      <c r="J124" s="88">
        <v>74.137931034482762</v>
      </c>
      <c r="K124" s="88">
        <v>2.5456836798991809</v>
      </c>
      <c r="L124" s="1004">
        <v>0.79685208032131261</v>
      </c>
    </row>
    <row r="125" spans="1:12" ht="15">
      <c r="A125" s="46" t="s">
        <v>24</v>
      </c>
      <c r="B125" s="47" t="s">
        <v>29</v>
      </c>
      <c r="C125" s="79">
        <v>10616.046078431373</v>
      </c>
      <c r="D125" s="79">
        <v>11197.756862745098</v>
      </c>
      <c r="E125" s="80">
        <v>10828.367</v>
      </c>
      <c r="F125" s="80">
        <v>11421.712</v>
      </c>
      <c r="G125" s="999">
        <v>-5.1948867210099445</v>
      </c>
      <c r="H125" s="81">
        <v>312.2</v>
      </c>
      <c r="I125" s="81">
        <v>-0.76287349014622818</v>
      </c>
      <c r="J125" s="89">
        <v>12.5</v>
      </c>
      <c r="K125" s="89">
        <v>0.3402646502835539</v>
      </c>
      <c r="L125" s="1005">
        <v>-2.1562577215315404E-2</v>
      </c>
    </row>
    <row r="126" spans="1:12" ht="15">
      <c r="A126" s="46" t="s">
        <v>24</v>
      </c>
      <c r="B126" s="47" t="s">
        <v>30</v>
      </c>
      <c r="C126" s="79">
        <v>10799.400980392156</v>
      </c>
      <c r="D126" s="79">
        <v>10976.701960784314</v>
      </c>
      <c r="E126" s="80">
        <v>11015.388999999999</v>
      </c>
      <c r="F126" s="80">
        <v>11196.236000000001</v>
      </c>
      <c r="G126" s="999">
        <v>-1.6152481959115685</v>
      </c>
      <c r="H126" s="81">
        <v>337.6</v>
      </c>
      <c r="I126" s="81">
        <v>-1.8889857599535018</v>
      </c>
      <c r="J126" s="89">
        <v>41.891891891891895</v>
      </c>
      <c r="K126" s="89">
        <v>1.3232514177693762</v>
      </c>
      <c r="L126" s="1005">
        <v>0.20761746631452915</v>
      </c>
    </row>
    <row r="127" spans="1:12" ht="15">
      <c r="A127" s="46" t="s">
        <v>24</v>
      </c>
      <c r="B127" s="47" t="s">
        <v>35</v>
      </c>
      <c r="C127" s="79">
        <v>10810.27843137255</v>
      </c>
      <c r="D127" s="79">
        <v>11265.648039215685</v>
      </c>
      <c r="E127" s="80">
        <v>11026.484</v>
      </c>
      <c r="F127" s="80">
        <v>11490.960999999999</v>
      </c>
      <c r="G127" s="999">
        <v>-4.0421075313022037</v>
      </c>
      <c r="H127" s="81">
        <v>353.3</v>
      </c>
      <c r="I127" s="81">
        <v>-0.78629598427408343</v>
      </c>
      <c r="J127" s="89">
        <v>288.88888888888886</v>
      </c>
      <c r="K127" s="89">
        <v>0.88216761184625081</v>
      </c>
      <c r="L127" s="1005">
        <v>0.61079719122209886</v>
      </c>
    </row>
    <row r="128" spans="1:12" ht="14.25">
      <c r="A128" s="44" t="s">
        <v>24</v>
      </c>
      <c r="B128" s="48" t="s">
        <v>31</v>
      </c>
      <c r="C128" s="90">
        <v>10180.258660778056</v>
      </c>
      <c r="D128" s="90">
        <v>10253.659536091938</v>
      </c>
      <c r="E128" s="91">
        <v>10383.863833993617</v>
      </c>
      <c r="F128" s="91">
        <v>10458.732726813778</v>
      </c>
      <c r="G128" s="1006">
        <v>-0.71585052200649835</v>
      </c>
      <c r="H128" s="92">
        <v>290.78057285180569</v>
      </c>
      <c r="I128" s="92">
        <v>-0.39533975777241853</v>
      </c>
      <c r="J128" s="93">
        <v>27.258320126782888</v>
      </c>
      <c r="K128" s="93">
        <v>20.239445494643981</v>
      </c>
      <c r="L128" s="1007">
        <v>1.2133637819951062</v>
      </c>
    </row>
    <row r="129" spans="1:12" ht="15">
      <c r="A129" s="46" t="s">
        <v>24</v>
      </c>
      <c r="B129" s="47" t="s">
        <v>32</v>
      </c>
      <c r="C129" s="79">
        <v>9836.206862745099</v>
      </c>
      <c r="D129" s="79">
        <v>10085.88725490196</v>
      </c>
      <c r="E129" s="80">
        <v>10032.931</v>
      </c>
      <c r="F129" s="80">
        <v>10287.605</v>
      </c>
      <c r="G129" s="999">
        <v>-2.4755421694359288</v>
      </c>
      <c r="H129" s="81">
        <v>263.10000000000002</v>
      </c>
      <c r="I129" s="81">
        <v>-1.6816143497757847</v>
      </c>
      <c r="J129" s="89">
        <v>26.396917148362238</v>
      </c>
      <c r="K129" s="89">
        <v>8.2671707624448647</v>
      </c>
      <c r="L129" s="1005">
        <v>0.44265696778181596</v>
      </c>
    </row>
    <row r="130" spans="1:12" ht="15">
      <c r="A130" s="46" t="s">
        <v>24</v>
      </c>
      <c r="B130" s="47" t="s">
        <v>33</v>
      </c>
      <c r="C130" s="79">
        <v>10329.188235294117</v>
      </c>
      <c r="D130" s="79">
        <v>10313.041176470588</v>
      </c>
      <c r="E130" s="80">
        <v>10535.772000000001</v>
      </c>
      <c r="F130" s="80">
        <v>10519.302</v>
      </c>
      <c r="G130" s="999">
        <v>0.15656932370608967</v>
      </c>
      <c r="H130" s="81">
        <v>304</v>
      </c>
      <c r="I130" s="81">
        <v>-0.71848465055518906</v>
      </c>
      <c r="J130" s="89">
        <v>24.702380952380953</v>
      </c>
      <c r="K130" s="89">
        <v>10.560806553245117</v>
      </c>
      <c r="L130" s="1005">
        <v>0.42964418327677656</v>
      </c>
    </row>
    <row r="131" spans="1:12" ht="15">
      <c r="A131" s="46" t="s">
        <v>24</v>
      </c>
      <c r="B131" s="47" t="s">
        <v>36</v>
      </c>
      <c r="C131" s="79">
        <v>10720.943137254901</v>
      </c>
      <c r="D131" s="79">
        <v>10719.916666666668</v>
      </c>
      <c r="E131" s="80">
        <v>10935.361999999999</v>
      </c>
      <c r="F131" s="80">
        <v>10934.315000000001</v>
      </c>
      <c r="G131" s="999">
        <v>9.5753597733251802E-3</v>
      </c>
      <c r="H131" s="81">
        <v>354</v>
      </c>
      <c r="I131" s="81">
        <v>5.7347670250896021</v>
      </c>
      <c r="J131" s="89">
        <v>57.74647887323944</v>
      </c>
      <c r="K131" s="89">
        <v>1.4114681789540011</v>
      </c>
      <c r="L131" s="1005">
        <v>0.34106263093651279</v>
      </c>
    </row>
    <row r="132" spans="1:12" ht="14.25">
      <c r="A132" s="44" t="s">
        <v>24</v>
      </c>
      <c r="B132" s="48" t="s">
        <v>37</v>
      </c>
      <c r="C132" s="90">
        <v>8313.6148782336313</v>
      </c>
      <c r="D132" s="90">
        <v>8731.9487844420437</v>
      </c>
      <c r="E132" s="91">
        <v>8479.8871757983034</v>
      </c>
      <c r="F132" s="91">
        <v>8906.5877601308839</v>
      </c>
      <c r="G132" s="1006">
        <v>-4.7908424171448356</v>
      </c>
      <c r="H132" s="92">
        <v>228.58239910313901</v>
      </c>
      <c r="I132" s="92">
        <v>0.24080414075817147</v>
      </c>
      <c r="J132" s="93">
        <v>27.977044476327116</v>
      </c>
      <c r="K132" s="93">
        <v>11.241335853812224</v>
      </c>
      <c r="L132" s="1007">
        <v>0.73327012186589613</v>
      </c>
    </row>
    <row r="133" spans="1:12" ht="15">
      <c r="A133" s="46" t="s">
        <v>24</v>
      </c>
      <c r="B133" s="47" t="s">
        <v>101</v>
      </c>
      <c r="C133" s="101">
        <v>7768.649019607843</v>
      </c>
      <c r="D133" s="101">
        <v>8464.5372549019594</v>
      </c>
      <c r="E133" s="102">
        <v>7924.0219999999999</v>
      </c>
      <c r="F133" s="102">
        <v>8633.8279999999995</v>
      </c>
      <c r="G133" s="1013">
        <v>-8.2212200660008481</v>
      </c>
      <c r="H133" s="103">
        <v>211.5</v>
      </c>
      <c r="I133" s="103">
        <v>-1.3065795613625812</v>
      </c>
      <c r="J133" s="104">
        <v>21.038251366120221</v>
      </c>
      <c r="K133" s="104">
        <v>5.5828607435412732</v>
      </c>
      <c r="L133" s="1014">
        <v>6.4995524183516729E-2</v>
      </c>
    </row>
    <row r="134" spans="1:12" ht="15">
      <c r="A134" s="46" t="s">
        <v>24</v>
      </c>
      <c r="B134" s="47" t="s">
        <v>38</v>
      </c>
      <c r="C134" s="79">
        <v>8605.9794117647052</v>
      </c>
      <c r="D134" s="79">
        <v>8822.3941176470598</v>
      </c>
      <c r="E134" s="80">
        <v>8778.0990000000002</v>
      </c>
      <c r="F134" s="80">
        <v>8998.8420000000006</v>
      </c>
      <c r="G134" s="999">
        <v>-2.4530156213432837</v>
      </c>
      <c r="H134" s="81">
        <v>236</v>
      </c>
      <c r="I134" s="81">
        <v>1.8558480794130392</v>
      </c>
      <c r="J134" s="89">
        <v>36.153846153846153</v>
      </c>
      <c r="K134" s="89">
        <v>4.4612476370510397</v>
      </c>
      <c r="L134" s="1005">
        <v>0.54145267247995532</v>
      </c>
    </row>
    <row r="135" spans="1:12" ht="15.75" thickBot="1">
      <c r="A135" s="46" t="s">
        <v>24</v>
      </c>
      <c r="B135" s="47" t="s">
        <v>39</v>
      </c>
      <c r="C135" s="79">
        <v>9312.5343137254895</v>
      </c>
      <c r="D135" s="79">
        <v>9498.0882352941171</v>
      </c>
      <c r="E135" s="80">
        <v>9498.7849999999999</v>
      </c>
      <c r="F135" s="80">
        <v>9688.0499999999993</v>
      </c>
      <c r="G135" s="999">
        <v>-1.9535923121783996</v>
      </c>
      <c r="H135" s="81">
        <v>280.60000000000002</v>
      </c>
      <c r="I135" s="81">
        <v>-1.6818500350385266</v>
      </c>
      <c r="J135" s="89">
        <v>33.802816901408448</v>
      </c>
      <c r="K135" s="89">
        <v>1.1972274732199117</v>
      </c>
      <c r="L135" s="1005">
        <v>0.12682192520242341</v>
      </c>
    </row>
    <row r="136" spans="1:12" ht="15.75" thickBot="1">
      <c r="A136" s="51"/>
      <c r="B136" s="52"/>
      <c r="C136" s="96"/>
      <c r="D136" s="96"/>
      <c r="E136" s="96"/>
      <c r="F136" s="96"/>
      <c r="G136" s="1009"/>
      <c r="H136" s="97"/>
      <c r="I136" s="97"/>
      <c r="J136" s="97"/>
      <c r="K136" s="97"/>
      <c r="L136" s="1010"/>
    </row>
    <row r="137" spans="1:12" ht="14.25">
      <c r="A137" s="44" t="s">
        <v>116</v>
      </c>
      <c r="B137" s="48" t="s">
        <v>25</v>
      </c>
      <c r="C137" s="90">
        <v>13705.473166687392</v>
      </c>
      <c r="D137" s="90">
        <v>13989.894168453506</v>
      </c>
      <c r="E137" s="91">
        <v>13979.582630021141</v>
      </c>
      <c r="F137" s="91">
        <v>14269.692051822576</v>
      </c>
      <c r="G137" s="1006">
        <v>-2.0330461284508323</v>
      </c>
      <c r="H137" s="92">
        <v>352.9850746268657</v>
      </c>
      <c r="I137" s="92">
        <v>-2.3284242869768503</v>
      </c>
      <c r="J137" s="93">
        <v>6.3492063492063489</v>
      </c>
      <c r="K137" s="93">
        <v>0.84436042848141157</v>
      </c>
      <c r="L137" s="1007">
        <v>-0.10543604370312032</v>
      </c>
    </row>
    <row r="138" spans="1:12" ht="15">
      <c r="A138" s="46" t="s">
        <v>116</v>
      </c>
      <c r="B138" s="47" t="s">
        <v>26</v>
      </c>
      <c r="C138" s="79">
        <v>12334.48137254902</v>
      </c>
      <c r="D138" s="79">
        <v>12709.464705882354</v>
      </c>
      <c r="E138" s="80">
        <v>12581.171</v>
      </c>
      <c r="F138" s="80">
        <v>12963.654</v>
      </c>
      <c r="G138" s="999">
        <v>-2.9504258598694486</v>
      </c>
      <c r="H138" s="81">
        <v>305</v>
      </c>
      <c r="I138" s="81">
        <v>-6.1538461538461542</v>
      </c>
      <c r="J138" s="89">
        <v>100</v>
      </c>
      <c r="K138" s="89">
        <v>5.0409577819785757E-2</v>
      </c>
      <c r="L138" s="1005">
        <v>2.0257308861546652E-2</v>
      </c>
    </row>
    <row r="139" spans="1:12" ht="15">
      <c r="A139" s="46" t="s">
        <v>116</v>
      </c>
      <c r="B139" s="47" t="s">
        <v>27</v>
      </c>
      <c r="C139" s="79">
        <v>14004.350980392157</v>
      </c>
      <c r="D139" s="79">
        <v>14093.039215686274</v>
      </c>
      <c r="E139" s="80">
        <v>14284.438</v>
      </c>
      <c r="F139" s="80">
        <v>14374.9</v>
      </c>
      <c r="G139" s="999">
        <v>-0.62930524734084781</v>
      </c>
      <c r="H139" s="81">
        <v>350</v>
      </c>
      <c r="I139" s="81">
        <v>-1.8232819074333801</v>
      </c>
      <c r="J139" s="89">
        <v>-15.384615384615385</v>
      </c>
      <c r="K139" s="89">
        <v>0.55450535601764328</v>
      </c>
      <c r="L139" s="1005">
        <v>-0.22945363689657361</v>
      </c>
    </row>
    <row r="140" spans="1:12" ht="15">
      <c r="A140" s="46" t="s">
        <v>116</v>
      </c>
      <c r="B140" s="47" t="s">
        <v>34</v>
      </c>
      <c r="C140" s="79">
        <v>13288.672549019608</v>
      </c>
      <c r="D140" s="79">
        <v>13688.209803921569</v>
      </c>
      <c r="E140" s="80">
        <v>13554.446</v>
      </c>
      <c r="F140" s="80">
        <v>13961.974</v>
      </c>
      <c r="G140" s="999">
        <v>-2.9188422783196719</v>
      </c>
      <c r="H140" s="81">
        <v>370</v>
      </c>
      <c r="I140" s="81">
        <v>-6.9884364002011088</v>
      </c>
      <c r="J140" s="89">
        <v>111.11111111111111</v>
      </c>
      <c r="K140" s="89">
        <v>0.23944549464398235</v>
      </c>
      <c r="L140" s="1005">
        <v>0.10376028433190637</v>
      </c>
    </row>
    <row r="141" spans="1:12" ht="14.25">
      <c r="A141" s="44" t="s">
        <v>116</v>
      </c>
      <c r="B141" s="48" t="s">
        <v>28</v>
      </c>
      <c r="C141" s="90">
        <v>13594.838744168963</v>
      </c>
      <c r="D141" s="90">
        <v>13900.105587138705</v>
      </c>
      <c r="E141" s="91">
        <v>13866.735519052343</v>
      </c>
      <c r="F141" s="91">
        <v>14178.10769888148</v>
      </c>
      <c r="G141" s="1006">
        <v>-2.1961476555415187</v>
      </c>
      <c r="H141" s="92">
        <v>315.01691176470592</v>
      </c>
      <c r="I141" s="92">
        <v>0.14802416593817275</v>
      </c>
      <c r="J141" s="93">
        <v>-5.7192374350086661</v>
      </c>
      <c r="K141" s="93">
        <v>6.8557025834908636</v>
      </c>
      <c r="L141" s="1007">
        <v>-1.8432270109611189</v>
      </c>
    </row>
    <row r="142" spans="1:12" ht="15">
      <c r="A142" s="46" t="s">
        <v>116</v>
      </c>
      <c r="B142" s="47" t="s">
        <v>29</v>
      </c>
      <c r="C142" s="79">
        <v>13609.222549019607</v>
      </c>
      <c r="D142" s="79">
        <v>14190.432352941176</v>
      </c>
      <c r="E142" s="80">
        <v>13881.406999999999</v>
      </c>
      <c r="F142" s="80">
        <v>14474.241</v>
      </c>
      <c r="G142" s="999">
        <v>-4.0957864388191458</v>
      </c>
      <c r="H142" s="81">
        <v>292.89999999999998</v>
      </c>
      <c r="I142" s="81">
        <v>-0.54329371816639149</v>
      </c>
      <c r="J142" s="89">
        <v>-17.073170731707318</v>
      </c>
      <c r="K142" s="89">
        <v>0.85696282293635795</v>
      </c>
      <c r="L142" s="1005">
        <v>-0.37928020435144538</v>
      </c>
    </row>
    <row r="143" spans="1:12" ht="15">
      <c r="A143" s="46" t="s">
        <v>116</v>
      </c>
      <c r="B143" s="47" t="s">
        <v>30</v>
      </c>
      <c r="C143" s="79">
        <v>13629.690196078431</v>
      </c>
      <c r="D143" s="79">
        <v>13927.833333333332</v>
      </c>
      <c r="E143" s="80">
        <v>13902.284</v>
      </c>
      <c r="F143" s="80">
        <v>14206.39</v>
      </c>
      <c r="G143" s="999">
        <v>-2.1406282665758138</v>
      </c>
      <c r="H143" s="81">
        <v>311.39999999999998</v>
      </c>
      <c r="I143" s="81">
        <v>3.2123353678113038E-2</v>
      </c>
      <c r="J143" s="89">
        <v>-12.342569269521411</v>
      </c>
      <c r="K143" s="89">
        <v>4.3856332703213612</v>
      </c>
      <c r="L143" s="1005">
        <v>-1.5995921178891015</v>
      </c>
    </row>
    <row r="144" spans="1:12" ht="15">
      <c r="A144" s="46" t="s">
        <v>116</v>
      </c>
      <c r="B144" s="47" t="s">
        <v>35</v>
      </c>
      <c r="C144" s="79">
        <v>13500.547058823529</v>
      </c>
      <c r="D144" s="79">
        <v>13590.923529411764</v>
      </c>
      <c r="E144" s="80">
        <v>13770.558000000001</v>
      </c>
      <c r="F144" s="80">
        <v>13862.742</v>
      </c>
      <c r="G144" s="999">
        <v>-0.66497666911783604</v>
      </c>
      <c r="H144" s="81">
        <v>336.6</v>
      </c>
      <c r="I144" s="81">
        <v>-2.2931785195936074</v>
      </c>
      <c r="J144" s="89">
        <v>30.612244897959183</v>
      </c>
      <c r="K144" s="89">
        <v>1.6131064902331442</v>
      </c>
      <c r="L144" s="1005">
        <v>0.13564531127942803</v>
      </c>
    </row>
    <row r="145" spans="1:12" ht="14.25">
      <c r="A145" s="44" t="s">
        <v>116</v>
      </c>
      <c r="B145" s="48" t="s">
        <v>31</v>
      </c>
      <c r="C145" s="90">
        <v>12547.800315618873</v>
      </c>
      <c r="D145" s="90">
        <v>12654.721027150836</v>
      </c>
      <c r="E145" s="91">
        <v>12798.756321931251</v>
      </c>
      <c r="F145" s="91">
        <v>12907.815447693853</v>
      </c>
      <c r="G145" s="1006">
        <v>-0.84490769336252636</v>
      </c>
      <c r="H145" s="92">
        <v>274.39034354688948</v>
      </c>
      <c r="I145" s="92">
        <v>-0.49710825599187092</v>
      </c>
      <c r="J145" s="93">
        <v>24.078341013824886</v>
      </c>
      <c r="K145" s="93">
        <v>13.572778827977316</v>
      </c>
      <c r="L145" s="1007">
        <v>0.48669410010154479</v>
      </c>
    </row>
    <row r="146" spans="1:12" ht="15">
      <c r="A146" s="46" t="s">
        <v>116</v>
      </c>
      <c r="B146" s="47" t="s">
        <v>32</v>
      </c>
      <c r="C146" s="79">
        <v>11972.168627450979</v>
      </c>
      <c r="D146" s="79">
        <v>12044.785294117648</v>
      </c>
      <c r="E146" s="80">
        <v>12211.611999999999</v>
      </c>
      <c r="F146" s="80">
        <v>12285.681</v>
      </c>
      <c r="G146" s="999">
        <v>-0.60288884271048004</v>
      </c>
      <c r="H146" s="81">
        <v>243.2</v>
      </c>
      <c r="I146" s="81">
        <v>-0.36870135190495928</v>
      </c>
      <c r="J146" s="89">
        <v>42.328042328042329</v>
      </c>
      <c r="K146" s="89">
        <v>3.3900441083805926</v>
      </c>
      <c r="L146" s="1005">
        <v>0.54065469182699699</v>
      </c>
    </row>
    <row r="147" spans="1:12" ht="15">
      <c r="A147" s="46" t="s">
        <v>116</v>
      </c>
      <c r="B147" s="47" t="s">
        <v>33</v>
      </c>
      <c r="C147" s="79">
        <v>12723.051960784314</v>
      </c>
      <c r="D147" s="79">
        <v>12843.883333333333</v>
      </c>
      <c r="E147" s="80">
        <v>12977.513000000001</v>
      </c>
      <c r="F147" s="80">
        <v>13100.761</v>
      </c>
      <c r="G147" s="999">
        <v>-0.94076977665648265</v>
      </c>
      <c r="H147" s="81">
        <v>279.39999999999998</v>
      </c>
      <c r="I147" s="81">
        <v>-0.64011379800853896</v>
      </c>
      <c r="J147" s="81">
        <v>11.111111111111111</v>
      </c>
      <c r="K147" s="81">
        <v>8.695652173913043</v>
      </c>
      <c r="L147" s="1000">
        <v>-0.66662733762020032</v>
      </c>
    </row>
    <row r="148" spans="1:12" ht="15.75" thickBot="1">
      <c r="A148" s="56" t="s">
        <v>116</v>
      </c>
      <c r="B148" s="57" t="s">
        <v>36</v>
      </c>
      <c r="C148" s="82">
        <v>12651.567647058824</v>
      </c>
      <c r="D148" s="82">
        <v>12391.437254901961</v>
      </c>
      <c r="E148" s="83">
        <v>12904.599</v>
      </c>
      <c r="F148" s="83">
        <v>12639.266</v>
      </c>
      <c r="G148" s="1001">
        <v>2.099275385137084</v>
      </c>
      <c r="H148" s="84">
        <v>316.2</v>
      </c>
      <c r="I148" s="84">
        <v>-1.4031805425631432</v>
      </c>
      <c r="J148" s="84">
        <v>103.44827586206897</v>
      </c>
      <c r="K148" s="84">
        <v>1.4870825456836798</v>
      </c>
      <c r="L148" s="1002">
        <v>0.61266674589474568</v>
      </c>
    </row>
    <row r="149" spans="1:12">
      <c r="G149" s="65"/>
      <c r="H149" s="65"/>
      <c r="I149" s="65"/>
      <c r="J149" s="65"/>
      <c r="K149" s="65"/>
      <c r="L149" s="65"/>
    </row>
    <row r="150" spans="1:12" ht="13.5" thickBot="1">
      <c r="G150" s="65"/>
      <c r="H150" s="65"/>
      <c r="I150" s="65"/>
      <c r="J150" s="65"/>
      <c r="K150" s="65"/>
      <c r="L150" s="1095"/>
    </row>
    <row r="151" spans="1:12" ht="21" thickBot="1">
      <c r="A151" s="963" t="s">
        <v>334</v>
      </c>
      <c r="B151" s="954"/>
      <c r="C151" s="954"/>
      <c r="D151" s="954"/>
      <c r="E151" s="954"/>
      <c r="F151" s="954"/>
      <c r="G151" s="1067"/>
      <c r="H151" s="1067"/>
      <c r="I151" s="1067"/>
      <c r="J151" s="1067"/>
      <c r="K151" s="1067"/>
      <c r="L151" s="1068"/>
    </row>
    <row r="152" spans="1:12" ht="12.75" customHeight="1">
      <c r="A152" s="27"/>
      <c r="B152" s="28"/>
      <c r="C152" s="3" t="s">
        <v>9</v>
      </c>
      <c r="D152" s="3" t="s">
        <v>9</v>
      </c>
      <c r="E152" s="3"/>
      <c r="F152" s="3"/>
      <c r="G152" s="955"/>
      <c r="H152" s="1401" t="s">
        <v>10</v>
      </c>
      <c r="I152" s="1402"/>
      <c r="J152" s="986" t="s">
        <v>11</v>
      </c>
      <c r="K152" s="956" t="s">
        <v>12</v>
      </c>
      <c r="L152" s="957"/>
    </row>
    <row r="153" spans="1:12" ht="15.75" customHeight="1">
      <c r="A153" s="29" t="s">
        <v>13</v>
      </c>
      <c r="B153" s="30" t="s">
        <v>14</v>
      </c>
      <c r="C153" s="958" t="s">
        <v>40</v>
      </c>
      <c r="D153" s="958" t="s">
        <v>40</v>
      </c>
      <c r="E153" s="959" t="s">
        <v>41</v>
      </c>
      <c r="F153" s="960"/>
      <c r="G153" s="987"/>
      <c r="H153" s="1399" t="s">
        <v>15</v>
      </c>
      <c r="I153" s="1400"/>
      <c r="J153" s="988" t="s">
        <v>16</v>
      </c>
      <c r="K153" s="961" t="s">
        <v>17</v>
      </c>
      <c r="L153" s="962"/>
    </row>
    <row r="154" spans="1:12" ht="26.25" thickBot="1">
      <c r="A154" s="31" t="s">
        <v>18</v>
      </c>
      <c r="B154" s="32" t="s">
        <v>19</v>
      </c>
      <c r="C154" s="877" t="s">
        <v>486</v>
      </c>
      <c r="D154" s="1275" t="s">
        <v>482</v>
      </c>
      <c r="E154" s="952" t="s">
        <v>486</v>
      </c>
      <c r="F154" s="1249" t="s">
        <v>482</v>
      </c>
      <c r="G154" s="985" t="s">
        <v>20</v>
      </c>
      <c r="H154" s="66" t="s">
        <v>486</v>
      </c>
      <c r="I154" s="890" t="s">
        <v>20</v>
      </c>
      <c r="J154" s="989" t="s">
        <v>20</v>
      </c>
      <c r="K154" s="953" t="s">
        <v>486</v>
      </c>
      <c r="L154" s="990" t="s">
        <v>21</v>
      </c>
    </row>
    <row r="155" spans="1:12" ht="15" thickBot="1">
      <c r="A155" s="33" t="s">
        <v>22</v>
      </c>
      <c r="B155" s="34" t="s">
        <v>23</v>
      </c>
      <c r="C155" s="67">
        <v>11767.81917946115</v>
      </c>
      <c r="D155" s="67">
        <v>11883.780225609891</v>
      </c>
      <c r="E155" s="68">
        <v>12003.175563050374</v>
      </c>
      <c r="F155" s="1250">
        <v>12121.45583012209</v>
      </c>
      <c r="G155" s="991">
        <v>-0.97579258407052438</v>
      </c>
      <c r="H155" s="69">
        <v>311.1805277777778</v>
      </c>
      <c r="I155" s="69">
        <v>-0.74915240670171568</v>
      </c>
      <c r="J155" s="70">
        <v>2.7984009137635635</v>
      </c>
      <c r="K155" s="69">
        <v>100</v>
      </c>
      <c r="L155" s="992" t="s">
        <v>23</v>
      </c>
    </row>
    <row r="156" spans="1:12" ht="15" thickBot="1">
      <c r="A156" s="35"/>
      <c r="B156" s="36"/>
      <c r="C156" s="71"/>
      <c r="D156" s="71"/>
      <c r="E156" s="71"/>
      <c r="F156" s="71"/>
      <c r="G156" s="993"/>
      <c r="H156" s="70"/>
      <c r="I156" s="70"/>
      <c r="J156" s="70"/>
      <c r="K156" s="70"/>
      <c r="L156" s="994"/>
    </row>
    <row r="157" spans="1:12" ht="15">
      <c r="A157" s="37" t="s">
        <v>107</v>
      </c>
      <c r="B157" s="38" t="s">
        <v>23</v>
      </c>
      <c r="C157" s="72">
        <v>11435.684250728404</v>
      </c>
      <c r="D157" s="72">
        <v>11714.797058823529</v>
      </c>
      <c r="E157" s="73">
        <v>11664.397935742973</v>
      </c>
      <c r="F157" s="73">
        <v>11949.093000000001</v>
      </c>
      <c r="G157" s="995">
        <v>-2.3825663107403061</v>
      </c>
      <c r="H157" s="74">
        <v>226.39999999999998</v>
      </c>
      <c r="I157" s="74">
        <v>6.1415846225972643</v>
      </c>
      <c r="J157" s="74">
        <v>22.222222222222221</v>
      </c>
      <c r="K157" s="74">
        <v>0.15277777777777779</v>
      </c>
      <c r="L157" s="996">
        <v>2.4279776635573347E-2</v>
      </c>
    </row>
    <row r="158" spans="1:12" ht="15">
      <c r="A158" s="46" t="s">
        <v>108</v>
      </c>
      <c r="B158" s="75" t="s">
        <v>23</v>
      </c>
      <c r="C158" s="76">
        <v>13049.531701377289</v>
      </c>
      <c r="D158" s="76">
        <v>13054.361050897234</v>
      </c>
      <c r="E158" s="77">
        <v>13310.522335404836</v>
      </c>
      <c r="F158" s="77">
        <v>13315.448271915178</v>
      </c>
      <c r="G158" s="997">
        <v>-3.699414702193933E-2</v>
      </c>
      <c r="H158" s="78">
        <v>348.39261717129824</v>
      </c>
      <c r="I158" s="78">
        <v>-0.97005982618760878</v>
      </c>
      <c r="J158" s="78">
        <v>-8.0472921434019842</v>
      </c>
      <c r="K158" s="78">
        <v>33.486111111111114</v>
      </c>
      <c r="L158" s="998">
        <v>-3.9496398883177832</v>
      </c>
    </row>
    <row r="159" spans="1:12" ht="15">
      <c r="A159" s="39" t="s">
        <v>109</v>
      </c>
      <c r="B159" s="40" t="s">
        <v>23</v>
      </c>
      <c r="C159" s="79">
        <v>13101.831456842066</v>
      </c>
      <c r="D159" s="79">
        <v>12977.949824161924</v>
      </c>
      <c r="E159" s="80">
        <v>13363.868085978907</v>
      </c>
      <c r="F159" s="80">
        <v>13237.508820645162</v>
      </c>
      <c r="G159" s="999">
        <v>0.95455472057307433</v>
      </c>
      <c r="H159" s="81">
        <v>378.91379310344826</v>
      </c>
      <c r="I159" s="81">
        <v>0.10237440703803601</v>
      </c>
      <c r="J159" s="81">
        <v>14.651162790697676</v>
      </c>
      <c r="K159" s="81">
        <v>6.8472222222222223</v>
      </c>
      <c r="L159" s="1000">
        <v>0.70787327876134309</v>
      </c>
    </row>
    <row r="160" spans="1:12" ht="15">
      <c r="A160" s="39" t="s">
        <v>110</v>
      </c>
      <c r="B160" s="40" t="s">
        <v>23</v>
      </c>
      <c r="C160" s="79" t="s">
        <v>99</v>
      </c>
      <c r="D160" s="79" t="s">
        <v>99</v>
      </c>
      <c r="E160" s="80" t="s">
        <v>99</v>
      </c>
      <c r="F160" s="80" t="s">
        <v>99</v>
      </c>
      <c r="G160" s="999" t="s">
        <v>99</v>
      </c>
      <c r="H160" s="81" t="s">
        <v>99</v>
      </c>
      <c r="I160" s="81" t="s">
        <v>99</v>
      </c>
      <c r="J160" s="81" t="s">
        <v>99</v>
      </c>
      <c r="K160" s="81" t="s">
        <v>99</v>
      </c>
      <c r="L160" s="1000" t="s">
        <v>99</v>
      </c>
    </row>
    <row r="161" spans="1:12" ht="15">
      <c r="A161" s="39" t="s">
        <v>97</v>
      </c>
      <c r="B161" s="40" t="s">
        <v>23</v>
      </c>
      <c r="C161" s="79">
        <v>9663.7007443676393</v>
      </c>
      <c r="D161" s="79">
        <v>9750.8744473873703</v>
      </c>
      <c r="E161" s="80">
        <v>9856.974759254992</v>
      </c>
      <c r="F161" s="80">
        <v>9945.8919363351179</v>
      </c>
      <c r="G161" s="999">
        <v>-0.89400908082749808</v>
      </c>
      <c r="H161" s="81">
        <v>283.24782451051493</v>
      </c>
      <c r="I161" s="81">
        <v>0.68597782163575183</v>
      </c>
      <c r="J161" s="81">
        <v>9.1412742382271475</v>
      </c>
      <c r="K161" s="81">
        <v>38.305555555555557</v>
      </c>
      <c r="L161" s="1000">
        <v>2.2261723459610394</v>
      </c>
    </row>
    <row r="162" spans="1:12" ht="15.75" thickBot="1">
      <c r="A162" s="41" t="s">
        <v>111</v>
      </c>
      <c r="B162" s="42" t="s">
        <v>23</v>
      </c>
      <c r="C162" s="82">
        <v>12509.074160491058</v>
      </c>
      <c r="D162" s="82">
        <v>12534.108744320487</v>
      </c>
      <c r="E162" s="83">
        <v>12759.255643700879</v>
      </c>
      <c r="F162" s="83">
        <v>12784.790919206896</v>
      </c>
      <c r="G162" s="1001">
        <v>-0.19973166293752459</v>
      </c>
      <c r="H162" s="84">
        <v>281.61938441388344</v>
      </c>
      <c r="I162" s="84">
        <v>0.20702349195797906</v>
      </c>
      <c r="J162" s="84">
        <v>7.8389830508474576</v>
      </c>
      <c r="K162" s="84">
        <v>21.208333333333336</v>
      </c>
      <c r="L162" s="1002">
        <v>0.99131448695983693</v>
      </c>
    </row>
    <row r="163" spans="1:12" ht="15" thickBot="1">
      <c r="A163" s="35"/>
      <c r="B163" s="43"/>
      <c r="C163" s="71"/>
      <c r="D163" s="71"/>
      <c r="E163" s="71"/>
      <c r="F163" s="71"/>
      <c r="G163" s="993"/>
      <c r="H163" s="70"/>
      <c r="I163" s="70"/>
      <c r="J163" s="70"/>
      <c r="K163" s="70"/>
      <c r="L163" s="994"/>
    </row>
    <row r="164" spans="1:12" ht="14.25">
      <c r="A164" s="44" t="s">
        <v>112</v>
      </c>
      <c r="B164" s="45" t="s">
        <v>25</v>
      </c>
      <c r="C164" s="85" t="s">
        <v>99</v>
      </c>
      <c r="D164" s="85" t="s">
        <v>99</v>
      </c>
      <c r="E164" s="86" t="s">
        <v>99</v>
      </c>
      <c r="F164" s="86" t="s">
        <v>99</v>
      </c>
      <c r="G164" s="1003" t="s">
        <v>99</v>
      </c>
      <c r="H164" s="87" t="s">
        <v>99</v>
      </c>
      <c r="I164" s="87" t="s">
        <v>99</v>
      </c>
      <c r="J164" s="88" t="s">
        <v>99</v>
      </c>
      <c r="K164" s="88" t="s">
        <v>99</v>
      </c>
      <c r="L164" s="1004" t="s">
        <v>99</v>
      </c>
    </row>
    <row r="165" spans="1:12" ht="15">
      <c r="A165" s="46" t="s">
        <v>112</v>
      </c>
      <c r="B165" s="47" t="s">
        <v>26</v>
      </c>
      <c r="C165" s="79" t="s">
        <v>99</v>
      </c>
      <c r="D165" s="79" t="s">
        <v>99</v>
      </c>
      <c r="E165" s="80" t="s">
        <v>99</v>
      </c>
      <c r="F165" s="80" t="s">
        <v>99</v>
      </c>
      <c r="G165" s="999" t="s">
        <v>99</v>
      </c>
      <c r="H165" s="81" t="s">
        <v>99</v>
      </c>
      <c r="I165" s="81" t="s">
        <v>99</v>
      </c>
      <c r="J165" s="89" t="s">
        <v>99</v>
      </c>
      <c r="K165" s="89" t="s">
        <v>99</v>
      </c>
      <c r="L165" s="1005" t="s">
        <v>99</v>
      </c>
    </row>
    <row r="166" spans="1:12" ht="15">
      <c r="A166" s="46" t="s">
        <v>112</v>
      </c>
      <c r="B166" s="47" t="s">
        <v>27</v>
      </c>
      <c r="C166" s="79" t="s">
        <v>99</v>
      </c>
      <c r="D166" s="79" t="s">
        <v>99</v>
      </c>
      <c r="E166" s="80" t="s">
        <v>99</v>
      </c>
      <c r="F166" s="80" t="s">
        <v>99</v>
      </c>
      <c r="G166" s="999" t="s">
        <v>99</v>
      </c>
      <c r="H166" s="81" t="s">
        <v>99</v>
      </c>
      <c r="I166" s="81" t="s">
        <v>99</v>
      </c>
      <c r="J166" s="89" t="s">
        <v>99</v>
      </c>
      <c r="K166" s="89" t="s">
        <v>99</v>
      </c>
      <c r="L166" s="1005" t="s">
        <v>99</v>
      </c>
    </row>
    <row r="167" spans="1:12" ht="14.25">
      <c r="A167" s="44" t="s">
        <v>112</v>
      </c>
      <c r="B167" s="48" t="s">
        <v>28</v>
      </c>
      <c r="C167" s="90" t="s">
        <v>99</v>
      </c>
      <c r="D167" s="90" t="s">
        <v>99</v>
      </c>
      <c r="E167" s="91" t="s">
        <v>99</v>
      </c>
      <c r="F167" s="91" t="s">
        <v>99</v>
      </c>
      <c r="G167" s="1006" t="s">
        <v>99</v>
      </c>
      <c r="H167" s="92" t="s">
        <v>99</v>
      </c>
      <c r="I167" s="92" t="s">
        <v>99</v>
      </c>
      <c r="J167" s="93" t="s">
        <v>99</v>
      </c>
      <c r="K167" s="93" t="s">
        <v>99</v>
      </c>
      <c r="L167" s="1007" t="s">
        <v>99</v>
      </c>
    </row>
    <row r="168" spans="1:12" ht="15">
      <c r="A168" s="46" t="s">
        <v>112</v>
      </c>
      <c r="B168" s="47" t="s">
        <v>29</v>
      </c>
      <c r="C168" s="79" t="s">
        <v>99</v>
      </c>
      <c r="D168" s="79" t="s">
        <v>99</v>
      </c>
      <c r="E168" s="80" t="s">
        <v>99</v>
      </c>
      <c r="F168" s="80" t="s">
        <v>99</v>
      </c>
      <c r="G168" s="999" t="s">
        <v>99</v>
      </c>
      <c r="H168" s="81" t="s">
        <v>99</v>
      </c>
      <c r="I168" s="81" t="s">
        <v>99</v>
      </c>
      <c r="J168" s="89" t="s">
        <v>99</v>
      </c>
      <c r="K168" s="89" t="s">
        <v>99</v>
      </c>
      <c r="L168" s="1005" t="s">
        <v>99</v>
      </c>
    </row>
    <row r="169" spans="1:12" ht="15">
      <c r="A169" s="46" t="s">
        <v>112</v>
      </c>
      <c r="B169" s="47" t="s">
        <v>30</v>
      </c>
      <c r="C169" s="79" t="s">
        <v>99</v>
      </c>
      <c r="D169" s="79" t="s">
        <v>99</v>
      </c>
      <c r="E169" s="80" t="s">
        <v>99</v>
      </c>
      <c r="F169" s="80" t="s">
        <v>99</v>
      </c>
      <c r="G169" s="999" t="s">
        <v>99</v>
      </c>
      <c r="H169" s="81" t="s">
        <v>99</v>
      </c>
      <c r="I169" s="81" t="s">
        <v>99</v>
      </c>
      <c r="J169" s="89" t="s">
        <v>99</v>
      </c>
      <c r="K169" s="89" t="s">
        <v>99</v>
      </c>
      <c r="L169" s="1005" t="s">
        <v>99</v>
      </c>
    </row>
    <row r="170" spans="1:12" ht="14.25">
      <c r="A170" s="44" t="s">
        <v>112</v>
      </c>
      <c r="B170" s="48" t="s">
        <v>31</v>
      </c>
      <c r="C170" s="90">
        <v>11435.684250728404</v>
      </c>
      <c r="D170" s="90">
        <v>11714.797058823529</v>
      </c>
      <c r="E170" s="91">
        <v>11664.397935742973</v>
      </c>
      <c r="F170" s="91">
        <v>11949.093000000001</v>
      </c>
      <c r="G170" s="1006">
        <v>-2.3825663107403061</v>
      </c>
      <c r="H170" s="92">
        <v>226.39999999999998</v>
      </c>
      <c r="I170" s="92">
        <v>6.1415846225972643</v>
      </c>
      <c r="J170" s="93">
        <v>22.222222222222221</v>
      </c>
      <c r="K170" s="93">
        <v>0.15277777777777779</v>
      </c>
      <c r="L170" s="1007">
        <v>2.4279776635573347E-2</v>
      </c>
    </row>
    <row r="171" spans="1:12" ht="15">
      <c r="A171" s="46" t="s">
        <v>112</v>
      </c>
      <c r="B171" s="47" t="s">
        <v>32</v>
      </c>
      <c r="C171" s="79">
        <v>11017.763725490197</v>
      </c>
      <c r="D171" s="79">
        <v>11714.797058823529</v>
      </c>
      <c r="E171" s="80">
        <v>11238.119000000001</v>
      </c>
      <c r="F171" s="80">
        <v>11949.093000000001</v>
      </c>
      <c r="G171" s="999">
        <v>-5.9500248261520783</v>
      </c>
      <c r="H171" s="81">
        <v>215.6</v>
      </c>
      <c r="I171" s="81">
        <v>1.0782934833567663</v>
      </c>
      <c r="J171" s="89">
        <v>0</v>
      </c>
      <c r="K171" s="89">
        <v>0.125</v>
      </c>
      <c r="L171" s="1005">
        <v>-3.4980011422044432E-3</v>
      </c>
    </row>
    <row r="172" spans="1:12" ht="15.75" thickBot="1">
      <c r="A172" s="49" t="s">
        <v>112</v>
      </c>
      <c r="B172" s="50" t="s">
        <v>33</v>
      </c>
      <c r="C172" s="94" t="s">
        <v>253</v>
      </c>
      <c r="D172" s="94" t="s">
        <v>99</v>
      </c>
      <c r="E172" s="95" t="s">
        <v>253</v>
      </c>
      <c r="F172" s="95" t="s">
        <v>99</v>
      </c>
      <c r="G172" s="1008" t="s">
        <v>99</v>
      </c>
      <c r="H172" s="89" t="s">
        <v>253</v>
      </c>
      <c r="I172" s="89" t="s">
        <v>99</v>
      </c>
      <c r="J172" s="89" t="s">
        <v>99</v>
      </c>
      <c r="K172" s="89">
        <v>2.7777777777777776E-2</v>
      </c>
      <c r="L172" s="1005" t="s">
        <v>99</v>
      </c>
    </row>
    <row r="173" spans="1:12" ht="15" thickBot="1">
      <c r="A173" s="35"/>
      <c r="B173" s="43"/>
      <c r="C173" s="71"/>
      <c r="D173" s="71"/>
      <c r="E173" s="71"/>
      <c r="F173" s="71"/>
      <c r="G173" s="993"/>
      <c r="H173" s="70"/>
      <c r="I173" s="70"/>
      <c r="J173" s="70"/>
      <c r="K173" s="70"/>
      <c r="L173" s="994"/>
    </row>
    <row r="174" spans="1:12" ht="14.25">
      <c r="A174" s="44" t="s">
        <v>113</v>
      </c>
      <c r="B174" s="45" t="s">
        <v>25</v>
      </c>
      <c r="C174" s="85">
        <v>13465.910608821163</v>
      </c>
      <c r="D174" s="85">
        <v>13773.419830308701</v>
      </c>
      <c r="E174" s="86">
        <v>13735.228820997587</v>
      </c>
      <c r="F174" s="86">
        <v>14048.888226914876</v>
      </c>
      <c r="G174" s="1003">
        <v>-2.2326279549749732</v>
      </c>
      <c r="H174" s="87">
        <v>407.51639344262293</v>
      </c>
      <c r="I174" s="87">
        <v>3.596205466258958</v>
      </c>
      <c r="J174" s="88">
        <v>-40.967741935483872</v>
      </c>
      <c r="K174" s="88">
        <v>2.5416666666666665</v>
      </c>
      <c r="L174" s="1004">
        <v>-1.8843755948981538</v>
      </c>
    </row>
    <row r="175" spans="1:12" ht="15">
      <c r="A175" s="46" t="s">
        <v>113</v>
      </c>
      <c r="B175" s="47" t="s">
        <v>26</v>
      </c>
      <c r="C175" s="79">
        <v>13464.644117647058</v>
      </c>
      <c r="D175" s="79">
        <v>13849.983333333334</v>
      </c>
      <c r="E175" s="80">
        <v>13733.937</v>
      </c>
      <c r="F175" s="80">
        <v>14126.983</v>
      </c>
      <c r="G175" s="999">
        <v>-2.7822359522907352</v>
      </c>
      <c r="H175" s="81">
        <v>402.5</v>
      </c>
      <c r="I175" s="81">
        <v>6.0326659641728071</v>
      </c>
      <c r="J175" s="89">
        <v>-43.317972350230413</v>
      </c>
      <c r="K175" s="89">
        <v>1.7083333333333333</v>
      </c>
      <c r="L175" s="1005">
        <v>-1.3898962497620408</v>
      </c>
    </row>
    <row r="176" spans="1:12" ht="15">
      <c r="A176" s="46" t="s">
        <v>113</v>
      </c>
      <c r="B176" s="47" t="s">
        <v>27</v>
      </c>
      <c r="C176" s="79">
        <v>13468.411764705883</v>
      </c>
      <c r="D176" s="79">
        <v>13614.043137254903</v>
      </c>
      <c r="E176" s="80">
        <v>13737.78</v>
      </c>
      <c r="F176" s="80">
        <v>13886.324000000001</v>
      </c>
      <c r="G176" s="999">
        <v>-1.0697143462877567</v>
      </c>
      <c r="H176" s="81">
        <v>417.8</v>
      </c>
      <c r="I176" s="81">
        <v>-1.8096357226791981</v>
      </c>
      <c r="J176" s="89">
        <v>-35.483870967741936</v>
      </c>
      <c r="K176" s="89">
        <v>0.83333333333333337</v>
      </c>
      <c r="L176" s="1005">
        <v>-0.49447934513611258</v>
      </c>
    </row>
    <row r="177" spans="1:12" ht="14.25">
      <c r="A177" s="44" t="s">
        <v>113</v>
      </c>
      <c r="B177" s="48" t="s">
        <v>28</v>
      </c>
      <c r="C177" s="90">
        <v>13376.888225934088</v>
      </c>
      <c r="D177" s="90">
        <v>13299.426104130482</v>
      </c>
      <c r="E177" s="91">
        <v>13644.42599045277</v>
      </c>
      <c r="F177" s="91">
        <v>13565.414626213091</v>
      </c>
      <c r="G177" s="1006">
        <v>0.58244710107866293</v>
      </c>
      <c r="H177" s="92">
        <v>374.19391069012175</v>
      </c>
      <c r="I177" s="92">
        <v>-1.2645852564023543</v>
      </c>
      <c r="J177" s="93">
        <v>-3.2722513089005236</v>
      </c>
      <c r="K177" s="93">
        <v>10.263888888888889</v>
      </c>
      <c r="L177" s="1007">
        <v>-0.64416365251602237</v>
      </c>
    </row>
    <row r="178" spans="1:12" ht="15">
      <c r="A178" s="46" t="s">
        <v>113</v>
      </c>
      <c r="B178" s="47" t="s">
        <v>29</v>
      </c>
      <c r="C178" s="79">
        <v>13298.859803921569</v>
      </c>
      <c r="D178" s="79">
        <v>13219.27843137255</v>
      </c>
      <c r="E178" s="80">
        <v>13564.837</v>
      </c>
      <c r="F178" s="80">
        <v>13483.664000000001</v>
      </c>
      <c r="G178" s="999">
        <v>0.60200995812413349</v>
      </c>
      <c r="H178" s="81">
        <v>360.7</v>
      </c>
      <c r="I178" s="81">
        <v>-2.6187904967602562</v>
      </c>
      <c r="J178" s="89">
        <v>-12.064965197215777</v>
      </c>
      <c r="K178" s="89">
        <v>5.2638888888888884</v>
      </c>
      <c r="L178" s="1005">
        <v>-0.88973761025445786</v>
      </c>
    </row>
    <row r="179" spans="1:12" ht="15">
      <c r="A179" s="46" t="s">
        <v>113</v>
      </c>
      <c r="B179" s="47" t="s">
        <v>30</v>
      </c>
      <c r="C179" s="79">
        <v>13453.175490196078</v>
      </c>
      <c r="D179" s="79">
        <v>13397.943137254902</v>
      </c>
      <c r="E179" s="80">
        <v>13722.239</v>
      </c>
      <c r="F179" s="80">
        <v>13665.902</v>
      </c>
      <c r="G179" s="999">
        <v>0.41224501683093828</v>
      </c>
      <c r="H179" s="81">
        <v>388.4</v>
      </c>
      <c r="I179" s="81">
        <v>-0.43578569597540256</v>
      </c>
      <c r="J179" s="89">
        <v>8.1081081081081088</v>
      </c>
      <c r="K179" s="89">
        <v>5</v>
      </c>
      <c r="L179" s="1005">
        <v>0.24557395773843549</v>
      </c>
    </row>
    <row r="180" spans="1:12" ht="14.25">
      <c r="A180" s="44" t="s">
        <v>113</v>
      </c>
      <c r="B180" s="48" t="s">
        <v>31</v>
      </c>
      <c r="C180" s="90">
        <v>12800.84766454212</v>
      </c>
      <c r="D180" s="90">
        <v>12743.867218620562</v>
      </c>
      <c r="E180" s="91">
        <v>13056.864617832962</v>
      </c>
      <c r="F180" s="91">
        <v>12998.744562992973</v>
      </c>
      <c r="G180" s="1006">
        <v>0.44712052428089388</v>
      </c>
      <c r="H180" s="92">
        <v>328.32088650100741</v>
      </c>
      <c r="I180" s="92">
        <v>-0.52891744061581147</v>
      </c>
      <c r="J180" s="93">
        <v>-3.8113695090439279</v>
      </c>
      <c r="K180" s="93">
        <v>20.680555555555554</v>
      </c>
      <c r="L180" s="1007">
        <v>-1.4211006409036138</v>
      </c>
    </row>
    <row r="181" spans="1:12" ht="15">
      <c r="A181" s="46" t="s">
        <v>113</v>
      </c>
      <c r="B181" s="47" t="s">
        <v>32</v>
      </c>
      <c r="C181" s="79">
        <v>12636.398039215686</v>
      </c>
      <c r="D181" s="79">
        <v>12587.538235294118</v>
      </c>
      <c r="E181" s="80">
        <v>12889.126</v>
      </c>
      <c r="F181" s="80">
        <v>12839.289000000001</v>
      </c>
      <c r="G181" s="999">
        <v>0.38816012319684939</v>
      </c>
      <c r="H181" s="81">
        <v>311.2</v>
      </c>
      <c r="I181" s="81">
        <v>-1.1435832274460047</v>
      </c>
      <c r="J181" s="89">
        <v>-7.0847851335656218</v>
      </c>
      <c r="K181" s="89">
        <v>11.111111111111111</v>
      </c>
      <c r="L181" s="1005">
        <v>-1.1818643314931148</v>
      </c>
    </row>
    <row r="182" spans="1:12" ht="15.75" thickBot="1">
      <c r="A182" s="49" t="s">
        <v>113</v>
      </c>
      <c r="B182" s="50" t="s">
        <v>33</v>
      </c>
      <c r="C182" s="94">
        <v>12971.514705882353</v>
      </c>
      <c r="D182" s="94">
        <v>12920.440196078431</v>
      </c>
      <c r="E182" s="95">
        <v>13230.945</v>
      </c>
      <c r="F182" s="95">
        <v>13178.849</v>
      </c>
      <c r="G182" s="1008">
        <v>0.39530007514312931</v>
      </c>
      <c r="H182" s="89">
        <v>348.2</v>
      </c>
      <c r="I182" s="89">
        <v>-0.28636884306987404</v>
      </c>
      <c r="J182" s="89">
        <v>0.29112081513828242</v>
      </c>
      <c r="K182" s="89">
        <v>9.5694444444444446</v>
      </c>
      <c r="L182" s="1005">
        <v>-0.23923630941049545</v>
      </c>
    </row>
    <row r="183" spans="1:12" ht="15.75" thickBot="1">
      <c r="A183" s="51"/>
      <c r="B183" s="52"/>
      <c r="C183" s="96"/>
      <c r="D183" s="96"/>
      <c r="E183" s="96"/>
      <c r="F183" s="96"/>
      <c r="G183" s="1009"/>
      <c r="H183" s="97"/>
      <c r="I183" s="97"/>
      <c r="J183" s="97"/>
      <c r="K183" s="97"/>
      <c r="L183" s="1010"/>
    </row>
    <row r="184" spans="1:12" ht="15">
      <c r="A184" s="46" t="s">
        <v>114</v>
      </c>
      <c r="B184" s="53" t="s">
        <v>30</v>
      </c>
      <c r="C184" s="98">
        <v>13322.16274509804</v>
      </c>
      <c r="D184" s="98">
        <v>13436.691176470587</v>
      </c>
      <c r="E184" s="99">
        <v>13588.606</v>
      </c>
      <c r="F184" s="99">
        <v>13705.424999999999</v>
      </c>
      <c r="G184" s="1011">
        <v>-0.85235591015965961</v>
      </c>
      <c r="H184" s="100">
        <v>401</v>
      </c>
      <c r="I184" s="100">
        <v>-0.47158103747827684</v>
      </c>
      <c r="J184" s="100">
        <v>14.285714285714285</v>
      </c>
      <c r="K184" s="100">
        <v>1.8888888888888888</v>
      </c>
      <c r="L184" s="1012">
        <v>0.18985976267529669</v>
      </c>
    </row>
    <row r="185" spans="1:12" ht="15.75" thickBot="1">
      <c r="A185" s="49" t="s">
        <v>114</v>
      </c>
      <c r="B185" s="50" t="s">
        <v>33</v>
      </c>
      <c r="C185" s="94">
        <v>13010.99019607843</v>
      </c>
      <c r="D185" s="94">
        <v>12786.398039215686</v>
      </c>
      <c r="E185" s="95">
        <v>13271.21</v>
      </c>
      <c r="F185" s="95">
        <v>13042.126</v>
      </c>
      <c r="G185" s="1008">
        <v>1.756492768126906</v>
      </c>
      <c r="H185" s="89">
        <v>370.5</v>
      </c>
      <c r="I185" s="89">
        <v>0.35211267605634111</v>
      </c>
      <c r="J185" s="89">
        <v>14.790996784565916</v>
      </c>
      <c r="K185" s="89">
        <v>4.958333333333333</v>
      </c>
      <c r="L185" s="1005">
        <v>0.51801351608604573</v>
      </c>
    </row>
    <row r="186" spans="1:12" ht="15.75" thickBot="1">
      <c r="A186" s="51"/>
      <c r="B186" s="52"/>
      <c r="C186" s="96"/>
      <c r="D186" s="96"/>
      <c r="E186" s="96"/>
      <c r="F186" s="96"/>
      <c r="G186" s="1009"/>
      <c r="H186" s="97"/>
      <c r="I186" s="97"/>
      <c r="J186" s="97"/>
      <c r="K186" s="97"/>
      <c r="L186" s="1010"/>
    </row>
    <row r="187" spans="1:12" ht="14.25">
      <c r="A187" s="44" t="s">
        <v>115</v>
      </c>
      <c r="B187" s="45" t="s">
        <v>25</v>
      </c>
      <c r="C187" s="85" t="s">
        <v>99</v>
      </c>
      <c r="D187" s="85" t="s">
        <v>99</v>
      </c>
      <c r="E187" s="86" t="s">
        <v>99</v>
      </c>
      <c r="F187" s="86" t="s">
        <v>99</v>
      </c>
      <c r="G187" s="1003" t="s">
        <v>99</v>
      </c>
      <c r="H187" s="87" t="s">
        <v>99</v>
      </c>
      <c r="I187" s="87" t="s">
        <v>99</v>
      </c>
      <c r="J187" s="88" t="s">
        <v>99</v>
      </c>
      <c r="K187" s="88" t="s">
        <v>99</v>
      </c>
      <c r="L187" s="1004" t="s">
        <v>99</v>
      </c>
    </row>
    <row r="188" spans="1:12" ht="15">
      <c r="A188" s="39" t="s">
        <v>115</v>
      </c>
      <c r="B188" s="47" t="s">
        <v>26</v>
      </c>
      <c r="C188" s="79" t="s">
        <v>99</v>
      </c>
      <c r="D188" s="79" t="s">
        <v>99</v>
      </c>
      <c r="E188" s="80" t="s">
        <v>99</v>
      </c>
      <c r="F188" s="80" t="s">
        <v>99</v>
      </c>
      <c r="G188" s="999" t="s">
        <v>99</v>
      </c>
      <c r="H188" s="81" t="s">
        <v>99</v>
      </c>
      <c r="I188" s="81" t="s">
        <v>99</v>
      </c>
      <c r="J188" s="89" t="s">
        <v>99</v>
      </c>
      <c r="K188" s="89" t="s">
        <v>99</v>
      </c>
      <c r="L188" s="1005" t="s">
        <v>99</v>
      </c>
    </row>
    <row r="189" spans="1:12" ht="15">
      <c r="A189" s="39" t="s">
        <v>115</v>
      </c>
      <c r="B189" s="47" t="s">
        <v>27</v>
      </c>
      <c r="C189" s="79" t="s">
        <v>99</v>
      </c>
      <c r="D189" s="79" t="s">
        <v>99</v>
      </c>
      <c r="E189" s="80" t="s">
        <v>99</v>
      </c>
      <c r="F189" s="80" t="s">
        <v>99</v>
      </c>
      <c r="G189" s="999" t="s">
        <v>99</v>
      </c>
      <c r="H189" s="81" t="s">
        <v>99</v>
      </c>
      <c r="I189" s="81" t="s">
        <v>99</v>
      </c>
      <c r="J189" s="89" t="s">
        <v>99</v>
      </c>
      <c r="K189" s="89" t="s">
        <v>99</v>
      </c>
      <c r="L189" s="1005" t="s">
        <v>99</v>
      </c>
    </row>
    <row r="190" spans="1:12" ht="15">
      <c r="A190" s="39" t="s">
        <v>115</v>
      </c>
      <c r="B190" s="47" t="s">
        <v>34</v>
      </c>
      <c r="C190" s="79" t="s">
        <v>99</v>
      </c>
      <c r="D190" s="79" t="s">
        <v>99</v>
      </c>
      <c r="E190" s="80" t="s">
        <v>99</v>
      </c>
      <c r="F190" s="80" t="s">
        <v>99</v>
      </c>
      <c r="G190" s="999" t="s">
        <v>99</v>
      </c>
      <c r="H190" s="81" t="s">
        <v>99</v>
      </c>
      <c r="I190" s="81" t="s">
        <v>99</v>
      </c>
      <c r="J190" s="89" t="s">
        <v>99</v>
      </c>
      <c r="K190" s="89" t="s">
        <v>99</v>
      </c>
      <c r="L190" s="1005" t="s">
        <v>99</v>
      </c>
    </row>
    <row r="191" spans="1:12" ht="14.25">
      <c r="A191" s="54" t="s">
        <v>115</v>
      </c>
      <c r="B191" s="48" t="s">
        <v>28</v>
      </c>
      <c r="C191" s="90" t="s">
        <v>99</v>
      </c>
      <c r="D191" s="90" t="s">
        <v>99</v>
      </c>
      <c r="E191" s="91" t="s">
        <v>99</v>
      </c>
      <c r="F191" s="91" t="s">
        <v>99</v>
      </c>
      <c r="G191" s="1006" t="s">
        <v>99</v>
      </c>
      <c r="H191" s="92" t="s">
        <v>99</v>
      </c>
      <c r="I191" s="92" t="s">
        <v>99</v>
      </c>
      <c r="J191" s="93" t="s">
        <v>99</v>
      </c>
      <c r="K191" s="93" t="s">
        <v>99</v>
      </c>
      <c r="L191" s="1007" t="s">
        <v>99</v>
      </c>
    </row>
    <row r="192" spans="1:12" ht="15">
      <c r="A192" s="39" t="s">
        <v>115</v>
      </c>
      <c r="B192" s="47" t="s">
        <v>30</v>
      </c>
      <c r="C192" s="79" t="s">
        <v>99</v>
      </c>
      <c r="D192" s="79" t="s">
        <v>99</v>
      </c>
      <c r="E192" s="80" t="s">
        <v>99</v>
      </c>
      <c r="F192" s="80" t="s">
        <v>99</v>
      </c>
      <c r="G192" s="999" t="s">
        <v>99</v>
      </c>
      <c r="H192" s="81" t="s">
        <v>99</v>
      </c>
      <c r="I192" s="81" t="s">
        <v>99</v>
      </c>
      <c r="J192" s="89" t="s">
        <v>99</v>
      </c>
      <c r="K192" s="89" t="s">
        <v>99</v>
      </c>
      <c r="L192" s="1005" t="s">
        <v>99</v>
      </c>
    </row>
    <row r="193" spans="1:12" ht="15">
      <c r="A193" s="39" t="s">
        <v>115</v>
      </c>
      <c r="B193" s="47" t="s">
        <v>35</v>
      </c>
      <c r="C193" s="79" t="s">
        <v>99</v>
      </c>
      <c r="D193" s="79" t="s">
        <v>99</v>
      </c>
      <c r="E193" s="80" t="s">
        <v>99</v>
      </c>
      <c r="F193" s="80" t="s">
        <v>99</v>
      </c>
      <c r="G193" s="999" t="s">
        <v>99</v>
      </c>
      <c r="H193" s="81" t="s">
        <v>99</v>
      </c>
      <c r="I193" s="81" t="s">
        <v>99</v>
      </c>
      <c r="J193" s="89" t="s">
        <v>99</v>
      </c>
      <c r="K193" s="89" t="s">
        <v>99</v>
      </c>
      <c r="L193" s="1005" t="s">
        <v>99</v>
      </c>
    </row>
    <row r="194" spans="1:12" ht="14.25">
      <c r="A194" s="54" t="s">
        <v>115</v>
      </c>
      <c r="B194" s="48" t="s">
        <v>31</v>
      </c>
      <c r="C194" s="90" t="s">
        <v>99</v>
      </c>
      <c r="D194" s="90" t="s">
        <v>99</v>
      </c>
      <c r="E194" s="91" t="s">
        <v>99</v>
      </c>
      <c r="F194" s="91" t="s">
        <v>99</v>
      </c>
      <c r="G194" s="1006" t="s">
        <v>99</v>
      </c>
      <c r="H194" s="92" t="s">
        <v>99</v>
      </c>
      <c r="I194" s="92" t="s">
        <v>99</v>
      </c>
      <c r="J194" s="93" t="s">
        <v>99</v>
      </c>
      <c r="K194" s="93" t="s">
        <v>99</v>
      </c>
      <c r="L194" s="1007" t="s">
        <v>99</v>
      </c>
    </row>
    <row r="195" spans="1:12" ht="15">
      <c r="A195" s="39" t="s">
        <v>115</v>
      </c>
      <c r="B195" s="47" t="s">
        <v>33</v>
      </c>
      <c r="C195" s="79" t="s">
        <v>99</v>
      </c>
      <c r="D195" s="79" t="s">
        <v>99</v>
      </c>
      <c r="E195" s="80" t="s">
        <v>99</v>
      </c>
      <c r="F195" s="80" t="s">
        <v>99</v>
      </c>
      <c r="G195" s="999" t="s">
        <v>99</v>
      </c>
      <c r="H195" s="81" t="s">
        <v>99</v>
      </c>
      <c r="I195" s="81" t="s">
        <v>99</v>
      </c>
      <c r="J195" s="89" t="s">
        <v>99</v>
      </c>
      <c r="K195" s="89" t="s">
        <v>99</v>
      </c>
      <c r="L195" s="1005" t="s">
        <v>99</v>
      </c>
    </row>
    <row r="196" spans="1:12" ht="15.75" thickBot="1">
      <c r="A196" s="55" t="s">
        <v>115</v>
      </c>
      <c r="B196" s="47" t="s">
        <v>36</v>
      </c>
      <c r="C196" s="94" t="s">
        <v>99</v>
      </c>
      <c r="D196" s="94" t="s">
        <v>99</v>
      </c>
      <c r="E196" s="95" t="s">
        <v>99</v>
      </c>
      <c r="F196" s="95" t="s">
        <v>99</v>
      </c>
      <c r="G196" s="1008" t="s">
        <v>99</v>
      </c>
      <c r="H196" s="89" t="s">
        <v>99</v>
      </c>
      <c r="I196" s="89" t="s">
        <v>99</v>
      </c>
      <c r="J196" s="89" t="s">
        <v>99</v>
      </c>
      <c r="K196" s="89" t="s">
        <v>99</v>
      </c>
      <c r="L196" s="1005" t="s">
        <v>99</v>
      </c>
    </row>
    <row r="197" spans="1:12" ht="15.75" thickBot="1">
      <c r="A197" s="51"/>
      <c r="B197" s="52"/>
      <c r="C197" s="96"/>
      <c r="D197" s="96"/>
      <c r="E197" s="96"/>
      <c r="F197" s="96"/>
      <c r="G197" s="1009"/>
      <c r="H197" s="97"/>
      <c r="I197" s="97"/>
      <c r="J197" s="97"/>
      <c r="K197" s="97"/>
      <c r="L197" s="1010"/>
    </row>
    <row r="198" spans="1:12" ht="14.25">
      <c r="A198" s="44" t="s">
        <v>24</v>
      </c>
      <c r="B198" s="45" t="s">
        <v>28</v>
      </c>
      <c r="C198" s="85">
        <v>10645.491762505608</v>
      </c>
      <c r="D198" s="85">
        <v>10715.709837987721</v>
      </c>
      <c r="E198" s="86">
        <v>10858.401597755719</v>
      </c>
      <c r="F198" s="86">
        <v>10930.024034747476</v>
      </c>
      <c r="G198" s="1003">
        <v>-0.65528160564023019</v>
      </c>
      <c r="H198" s="87">
        <v>353.76870229007631</v>
      </c>
      <c r="I198" s="87">
        <v>1.1195475401422541</v>
      </c>
      <c r="J198" s="88">
        <v>-7.4204946996466434</v>
      </c>
      <c r="K198" s="88">
        <v>3.6388888888888888</v>
      </c>
      <c r="L198" s="1004">
        <v>-0.40165936924931822</v>
      </c>
    </row>
    <row r="199" spans="1:12" ht="15">
      <c r="A199" s="46" t="s">
        <v>24</v>
      </c>
      <c r="B199" s="47" t="s">
        <v>29</v>
      </c>
      <c r="C199" s="79">
        <v>10300.483333333334</v>
      </c>
      <c r="D199" s="79">
        <v>10706.127450980392</v>
      </c>
      <c r="E199" s="80">
        <v>10506.493</v>
      </c>
      <c r="F199" s="80">
        <v>10920.25</v>
      </c>
      <c r="G199" s="999">
        <v>-3.7888967743412429</v>
      </c>
      <c r="H199" s="81">
        <v>319.39999999999998</v>
      </c>
      <c r="I199" s="81">
        <v>0.47184649260773837</v>
      </c>
      <c r="J199" s="89">
        <v>-37.5</v>
      </c>
      <c r="K199" s="89">
        <v>0.4861111111111111</v>
      </c>
      <c r="L199" s="1005">
        <v>-0.31343200710704994</v>
      </c>
    </row>
    <row r="200" spans="1:12" ht="15">
      <c r="A200" s="46" t="s">
        <v>24</v>
      </c>
      <c r="B200" s="47" t="s">
        <v>30</v>
      </c>
      <c r="C200" s="79">
        <v>10531.877450980392</v>
      </c>
      <c r="D200" s="79">
        <v>10635.476470588235</v>
      </c>
      <c r="E200" s="80">
        <v>10742.514999999999</v>
      </c>
      <c r="F200" s="80">
        <v>10848.186</v>
      </c>
      <c r="G200" s="999">
        <v>-0.97408912420934046</v>
      </c>
      <c r="H200" s="81">
        <v>347.8</v>
      </c>
      <c r="I200" s="81">
        <v>1.964233362650246</v>
      </c>
      <c r="J200" s="89">
        <v>-26.605504587155966</v>
      </c>
      <c r="K200" s="89">
        <v>1.1111111111111112</v>
      </c>
      <c r="L200" s="1005">
        <v>-0.44514245827780941</v>
      </c>
    </row>
    <row r="201" spans="1:12" ht="15">
      <c r="A201" s="46" t="s">
        <v>24</v>
      </c>
      <c r="B201" s="47" t="s">
        <v>35</v>
      </c>
      <c r="C201" s="79">
        <v>10776.228431372549</v>
      </c>
      <c r="D201" s="79">
        <v>10787.350980392157</v>
      </c>
      <c r="E201" s="80">
        <v>10991.753000000001</v>
      </c>
      <c r="F201" s="80">
        <v>11003.098</v>
      </c>
      <c r="G201" s="999">
        <v>-0.10310732486431863</v>
      </c>
      <c r="H201" s="81">
        <v>365.2</v>
      </c>
      <c r="I201" s="81">
        <v>-2.1173948003216387</v>
      </c>
      <c r="J201" s="89">
        <v>24.576271186440678</v>
      </c>
      <c r="K201" s="89">
        <v>2.0416666666666665</v>
      </c>
      <c r="L201" s="1005">
        <v>0.3569150961355414</v>
      </c>
    </row>
    <row r="202" spans="1:12" ht="14.25">
      <c r="A202" s="44" t="s">
        <v>24</v>
      </c>
      <c r="B202" s="48" t="s">
        <v>31</v>
      </c>
      <c r="C202" s="90">
        <v>10034.361657190861</v>
      </c>
      <c r="D202" s="90">
        <v>10105.341670691472</v>
      </c>
      <c r="E202" s="91">
        <v>10235.048890334678</v>
      </c>
      <c r="F202" s="91">
        <v>10307.448504105301</v>
      </c>
      <c r="G202" s="1006">
        <v>-0.70240092629895623</v>
      </c>
      <c r="H202" s="92">
        <v>297.1355431754875</v>
      </c>
      <c r="I202" s="92">
        <v>1.538588282424854</v>
      </c>
      <c r="J202" s="93">
        <v>12.609786700125468</v>
      </c>
      <c r="K202" s="93">
        <v>24.930555555555557</v>
      </c>
      <c r="L202" s="1007">
        <v>2.1721317977029031</v>
      </c>
    </row>
    <row r="203" spans="1:12" ht="15">
      <c r="A203" s="46" t="s">
        <v>24</v>
      </c>
      <c r="B203" s="47" t="s">
        <v>32</v>
      </c>
      <c r="C203" s="79">
        <v>9662.1715686274511</v>
      </c>
      <c r="D203" s="79">
        <v>9671.5852941176472</v>
      </c>
      <c r="E203" s="80">
        <v>9855.4150000000009</v>
      </c>
      <c r="F203" s="80">
        <v>9865.0169999999998</v>
      </c>
      <c r="G203" s="999">
        <v>-9.7333841391240919E-2</v>
      </c>
      <c r="H203" s="81">
        <v>269.7</v>
      </c>
      <c r="I203" s="81">
        <v>1.3148009015777611</v>
      </c>
      <c r="J203" s="89">
        <v>7.2490706319702598</v>
      </c>
      <c r="K203" s="89">
        <v>8.0138888888888893</v>
      </c>
      <c r="L203" s="1005">
        <v>0.33256393172155629</v>
      </c>
    </row>
    <row r="204" spans="1:12" ht="15">
      <c r="A204" s="46" t="s">
        <v>24</v>
      </c>
      <c r="B204" s="47" t="s">
        <v>33</v>
      </c>
      <c r="C204" s="79">
        <v>10012.614705882354</v>
      </c>
      <c r="D204" s="79">
        <v>10243.319607843137</v>
      </c>
      <c r="E204" s="80">
        <v>10212.867</v>
      </c>
      <c r="F204" s="80">
        <v>10448.186</v>
      </c>
      <c r="G204" s="999">
        <v>-2.2522474236197509</v>
      </c>
      <c r="H204" s="81">
        <v>294.5</v>
      </c>
      <c r="I204" s="81">
        <v>0.10197144799456538</v>
      </c>
      <c r="J204" s="89">
        <v>3.125</v>
      </c>
      <c r="K204" s="89">
        <v>10.083333333333332</v>
      </c>
      <c r="L204" s="1005">
        <v>3.193413287645086E-2</v>
      </c>
    </row>
    <row r="205" spans="1:12" ht="15">
      <c r="A205" s="46" t="s">
        <v>24</v>
      </c>
      <c r="B205" s="47" t="s">
        <v>36</v>
      </c>
      <c r="C205" s="79">
        <v>10415.998039215685</v>
      </c>
      <c r="D205" s="79">
        <v>10394.097058823529</v>
      </c>
      <c r="E205" s="80">
        <v>10624.317999999999</v>
      </c>
      <c r="F205" s="80">
        <v>10601.978999999999</v>
      </c>
      <c r="G205" s="999">
        <v>0.21070594461656589</v>
      </c>
      <c r="H205" s="81">
        <v>333.2</v>
      </c>
      <c r="I205" s="81">
        <v>1.0003031221582332</v>
      </c>
      <c r="J205" s="89">
        <v>39.772727272727273</v>
      </c>
      <c r="K205" s="89">
        <v>6.833333333333333</v>
      </c>
      <c r="L205" s="1005">
        <v>1.8076337331048924</v>
      </c>
    </row>
    <row r="206" spans="1:12" ht="14.25">
      <c r="A206" s="44" t="s">
        <v>24</v>
      </c>
      <c r="B206" s="48" t="s">
        <v>37</v>
      </c>
      <c r="C206" s="90">
        <v>7803.2612946332092</v>
      </c>
      <c r="D206" s="90">
        <v>7957.2342567651367</v>
      </c>
      <c r="E206" s="91">
        <v>7959.326520525874</v>
      </c>
      <c r="F206" s="91">
        <v>8116.3789419004397</v>
      </c>
      <c r="G206" s="1006">
        <v>-1.9350060229912343</v>
      </c>
      <c r="H206" s="92">
        <v>221.32924393723255</v>
      </c>
      <c r="I206" s="92">
        <v>-1.0736717525266357</v>
      </c>
      <c r="J206" s="93">
        <v>7.8461538461538458</v>
      </c>
      <c r="K206" s="93">
        <v>9.7361111111111107</v>
      </c>
      <c r="L206" s="1007">
        <v>0.45569991750745587</v>
      </c>
    </row>
    <row r="207" spans="1:12" ht="15">
      <c r="A207" s="46" t="s">
        <v>24</v>
      </c>
      <c r="B207" s="47" t="s">
        <v>101</v>
      </c>
      <c r="C207" s="101">
        <v>7609.4254901960776</v>
      </c>
      <c r="D207" s="101">
        <v>7705.5901960784313</v>
      </c>
      <c r="E207" s="102">
        <v>7761.6139999999996</v>
      </c>
      <c r="F207" s="102">
        <v>7859.7020000000002</v>
      </c>
      <c r="G207" s="1013">
        <v>-1.247986246806821</v>
      </c>
      <c r="H207" s="103">
        <v>213.4</v>
      </c>
      <c r="I207" s="103">
        <v>-0.32695002335356782</v>
      </c>
      <c r="J207" s="104">
        <v>15.829145728643216</v>
      </c>
      <c r="K207" s="104">
        <v>6.4027777777777777</v>
      </c>
      <c r="L207" s="1014">
        <v>0.72031061615584679</v>
      </c>
    </row>
    <row r="208" spans="1:12" ht="15">
      <c r="A208" s="46" t="s">
        <v>24</v>
      </c>
      <c r="B208" s="47" t="s">
        <v>38</v>
      </c>
      <c r="C208" s="79">
        <v>8103.4147058823528</v>
      </c>
      <c r="D208" s="79">
        <v>8242.4166666666661</v>
      </c>
      <c r="E208" s="80">
        <v>8265.4830000000002</v>
      </c>
      <c r="F208" s="80">
        <v>8407.2649999999994</v>
      </c>
      <c r="G208" s="999">
        <v>-1.6864223977714425</v>
      </c>
      <c r="H208" s="81">
        <v>233</v>
      </c>
      <c r="I208" s="81">
        <v>-0.55484421681605256</v>
      </c>
      <c r="J208" s="89">
        <v>-6.3063063063063058</v>
      </c>
      <c r="K208" s="89">
        <v>2.8888888888888888</v>
      </c>
      <c r="L208" s="1005">
        <v>-0.28072847261882128</v>
      </c>
    </row>
    <row r="209" spans="1:12" ht="15.75" thickBot="1">
      <c r="A209" s="46" t="s">
        <v>24</v>
      </c>
      <c r="B209" s="47" t="s">
        <v>39</v>
      </c>
      <c r="C209" s="79">
        <v>8348.1480392156864</v>
      </c>
      <c r="D209" s="79">
        <v>8763.9764705882353</v>
      </c>
      <c r="E209" s="80">
        <v>8515.1110000000008</v>
      </c>
      <c r="F209" s="80">
        <v>8939.2559999999994</v>
      </c>
      <c r="G209" s="999">
        <v>-4.7447460952007487</v>
      </c>
      <c r="H209" s="81">
        <v>259.7</v>
      </c>
      <c r="I209" s="81">
        <v>-4.9762166117819326</v>
      </c>
      <c r="J209" s="89">
        <v>6.666666666666667</v>
      </c>
      <c r="K209" s="89">
        <v>0.44444444444444442</v>
      </c>
      <c r="L209" s="1005">
        <v>1.6117773970429627E-2</v>
      </c>
    </row>
    <row r="210" spans="1:12" ht="15.75" thickBot="1">
      <c r="A210" s="51"/>
      <c r="B210" s="52"/>
      <c r="C210" s="96"/>
      <c r="D210" s="96"/>
      <c r="E210" s="96"/>
      <c r="F210" s="96"/>
      <c r="G210" s="1009"/>
      <c r="H210" s="97"/>
      <c r="I210" s="97"/>
      <c r="J210" s="97"/>
      <c r="K210" s="97"/>
      <c r="L210" s="1010"/>
    </row>
    <row r="211" spans="1:12" ht="14.25">
      <c r="A211" s="44" t="s">
        <v>116</v>
      </c>
      <c r="B211" s="48" t="s">
        <v>25</v>
      </c>
      <c r="C211" s="90">
        <v>13752.736369424147</v>
      </c>
      <c r="D211" s="90">
        <v>13716.283765997816</v>
      </c>
      <c r="E211" s="91">
        <v>14027.791096812631</v>
      </c>
      <c r="F211" s="91">
        <v>13990.609441317773</v>
      </c>
      <c r="G211" s="1006">
        <v>0.26576151418430327</v>
      </c>
      <c r="H211" s="92">
        <v>325.90194174757283</v>
      </c>
      <c r="I211" s="92">
        <v>-3.8162260625016597</v>
      </c>
      <c r="J211" s="93">
        <v>19.767441860465116</v>
      </c>
      <c r="K211" s="93">
        <v>1.4305555555555556</v>
      </c>
      <c r="L211" s="1007">
        <v>0.20268576686337969</v>
      </c>
    </row>
    <row r="212" spans="1:12" ht="15">
      <c r="A212" s="46" t="s">
        <v>116</v>
      </c>
      <c r="B212" s="47" t="s">
        <v>26</v>
      </c>
      <c r="C212" s="79">
        <v>13249.177450980393</v>
      </c>
      <c r="D212" s="79" t="s">
        <v>253</v>
      </c>
      <c r="E212" s="80">
        <v>13514.161</v>
      </c>
      <c r="F212" s="80">
        <v>13612.23</v>
      </c>
      <c r="G212" s="999">
        <v>-0.72044771503272798</v>
      </c>
      <c r="H212" s="81">
        <v>305.7</v>
      </c>
      <c r="I212" s="81">
        <v>-2.5812619502868142</v>
      </c>
      <c r="J212" s="89">
        <v>-12.5</v>
      </c>
      <c r="K212" s="89">
        <v>9.7222222222222224E-2</v>
      </c>
      <c r="L212" s="1005">
        <v>-1.699822323751507E-2</v>
      </c>
    </row>
    <row r="213" spans="1:12" ht="15">
      <c r="A213" s="46" t="s">
        <v>116</v>
      </c>
      <c r="B213" s="47" t="s">
        <v>27</v>
      </c>
      <c r="C213" s="79">
        <v>13675.119607843137</v>
      </c>
      <c r="D213" s="79">
        <v>13300.670588235293</v>
      </c>
      <c r="E213" s="80">
        <v>13948.621999999999</v>
      </c>
      <c r="F213" s="80">
        <v>13566.683999999999</v>
      </c>
      <c r="G213" s="999">
        <v>2.8152642163700436</v>
      </c>
      <c r="H213" s="81">
        <v>313.5</v>
      </c>
      <c r="I213" s="81">
        <v>-3.5384615384615383</v>
      </c>
      <c r="J213" s="89">
        <v>96.15384615384616</v>
      </c>
      <c r="K213" s="89">
        <v>0.70833333333333326</v>
      </c>
      <c r="L213" s="1005">
        <v>0.33711688558918701</v>
      </c>
    </row>
    <row r="214" spans="1:12" ht="15">
      <c r="A214" s="46" t="s">
        <v>116</v>
      </c>
      <c r="B214" s="47" t="s">
        <v>34</v>
      </c>
      <c r="C214" s="79">
        <v>13902.911764705881</v>
      </c>
      <c r="D214" s="79">
        <v>13960.675490196078</v>
      </c>
      <c r="E214" s="80">
        <v>14180.97</v>
      </c>
      <c r="F214" s="80">
        <v>14239.888999999999</v>
      </c>
      <c r="G214" s="999">
        <v>-0.41376024770979514</v>
      </c>
      <c r="H214" s="81">
        <v>343.1</v>
      </c>
      <c r="I214" s="81">
        <v>-1.8592677345537756</v>
      </c>
      <c r="J214" s="89">
        <v>-13.461538461538462</v>
      </c>
      <c r="K214" s="89">
        <v>0.625</v>
      </c>
      <c r="L214" s="1005">
        <v>-0.1174328954882925</v>
      </c>
    </row>
    <row r="215" spans="1:12" ht="14.25">
      <c r="A215" s="44" t="s">
        <v>116</v>
      </c>
      <c r="B215" s="48" t="s">
        <v>28</v>
      </c>
      <c r="C215" s="90">
        <v>13010.535760666373</v>
      </c>
      <c r="D215" s="90">
        <v>13035.895857340658</v>
      </c>
      <c r="E215" s="91">
        <v>13270.746475879701</v>
      </c>
      <c r="F215" s="91">
        <v>13296.613774487472</v>
      </c>
      <c r="G215" s="1006">
        <v>-0.19454049765213954</v>
      </c>
      <c r="H215" s="92">
        <v>302.69837067209778</v>
      </c>
      <c r="I215" s="92">
        <v>-2.1494537776893294E-2</v>
      </c>
      <c r="J215" s="93">
        <v>12.873563218390805</v>
      </c>
      <c r="K215" s="93">
        <v>6.8194444444444446</v>
      </c>
      <c r="L215" s="1007">
        <v>0.6087077225712294</v>
      </c>
    </row>
    <row r="216" spans="1:12" ht="15">
      <c r="A216" s="46" t="s">
        <v>116</v>
      </c>
      <c r="B216" s="47" t="s">
        <v>29</v>
      </c>
      <c r="C216" s="79">
        <v>12725.045098039216</v>
      </c>
      <c r="D216" s="79">
        <v>12762.684313725491</v>
      </c>
      <c r="E216" s="80">
        <v>12979.546</v>
      </c>
      <c r="F216" s="80">
        <v>13017.938</v>
      </c>
      <c r="G216" s="999">
        <v>-0.29491613802431554</v>
      </c>
      <c r="H216" s="81">
        <v>281.60000000000002</v>
      </c>
      <c r="I216" s="81">
        <v>1.4409221902017291</v>
      </c>
      <c r="J216" s="89">
        <v>-9.7560975609756095</v>
      </c>
      <c r="K216" s="89">
        <v>1.0277777777777779</v>
      </c>
      <c r="L216" s="1005">
        <v>-0.14298178818452945</v>
      </c>
    </row>
    <row r="217" spans="1:12" ht="15">
      <c r="A217" s="46" t="s">
        <v>116</v>
      </c>
      <c r="B217" s="47" t="s">
        <v>30</v>
      </c>
      <c r="C217" s="79">
        <v>13042.35588235294</v>
      </c>
      <c r="D217" s="79">
        <v>13113.197058823529</v>
      </c>
      <c r="E217" s="80">
        <v>13303.203</v>
      </c>
      <c r="F217" s="80">
        <v>13375.460999999999</v>
      </c>
      <c r="G217" s="999">
        <v>-0.54022810877322147</v>
      </c>
      <c r="H217" s="81">
        <v>300.10000000000002</v>
      </c>
      <c r="I217" s="81">
        <v>0.40147206423554554</v>
      </c>
      <c r="J217" s="89">
        <v>21.5</v>
      </c>
      <c r="K217" s="89">
        <v>3.375</v>
      </c>
      <c r="L217" s="1005">
        <v>0.51948886350656753</v>
      </c>
    </row>
    <row r="218" spans="1:12" ht="15">
      <c r="A218" s="46" t="s">
        <v>116</v>
      </c>
      <c r="B218" s="47" t="s">
        <v>35</v>
      </c>
      <c r="C218" s="79">
        <v>13076.679411764706</v>
      </c>
      <c r="D218" s="79">
        <v>13068.386274509805</v>
      </c>
      <c r="E218" s="80">
        <v>13338.213</v>
      </c>
      <c r="F218" s="80">
        <v>13329.754000000001</v>
      </c>
      <c r="G218" s="999">
        <v>6.3459535712353909E-2</v>
      </c>
      <c r="H218" s="81">
        <v>315.3</v>
      </c>
      <c r="I218" s="81">
        <v>-1.8674136321195145</v>
      </c>
      <c r="J218" s="89">
        <v>13.725490196078432</v>
      </c>
      <c r="K218" s="89">
        <v>2.4166666666666665</v>
      </c>
      <c r="L218" s="1005">
        <v>0.23220064724919087</v>
      </c>
    </row>
    <row r="219" spans="1:12" ht="14.25">
      <c r="A219" s="44" t="s">
        <v>116</v>
      </c>
      <c r="B219" s="48" t="s">
        <v>31</v>
      </c>
      <c r="C219" s="90">
        <v>12039.930377759109</v>
      </c>
      <c r="D219" s="90">
        <v>12110.075917476526</v>
      </c>
      <c r="E219" s="91">
        <v>12280.72898531429</v>
      </c>
      <c r="F219" s="91">
        <v>12352.277435826058</v>
      </c>
      <c r="G219" s="1006">
        <v>-0.57923286522249851</v>
      </c>
      <c r="H219" s="92">
        <v>265.63772775991424</v>
      </c>
      <c r="I219" s="92">
        <v>0.26918859383327132</v>
      </c>
      <c r="J219" s="93">
        <v>4.2458100558659213</v>
      </c>
      <c r="K219" s="93">
        <v>12.958333333333332</v>
      </c>
      <c r="L219" s="1007">
        <v>0.1799209975252225</v>
      </c>
    </row>
    <row r="220" spans="1:12" ht="15">
      <c r="A220" s="46" t="s">
        <v>116</v>
      </c>
      <c r="B220" s="47" t="s">
        <v>32</v>
      </c>
      <c r="C220" s="79">
        <v>11406.832352941175</v>
      </c>
      <c r="D220" s="79">
        <v>11653.683333333332</v>
      </c>
      <c r="E220" s="80">
        <v>11634.968999999999</v>
      </c>
      <c r="F220" s="80">
        <v>11886.757</v>
      </c>
      <c r="G220" s="999">
        <v>-2.1182228256201459</v>
      </c>
      <c r="H220" s="81">
        <v>234.4</v>
      </c>
      <c r="I220" s="81">
        <v>1.9573727707699</v>
      </c>
      <c r="J220" s="89">
        <v>3.125</v>
      </c>
      <c r="K220" s="89">
        <v>3.208333333333333</v>
      </c>
      <c r="L220" s="1005">
        <v>1.016086046068887E-2</v>
      </c>
    </row>
    <row r="221" spans="1:12" ht="15">
      <c r="A221" s="46" t="s">
        <v>116</v>
      </c>
      <c r="B221" s="47" t="s">
        <v>33</v>
      </c>
      <c r="C221" s="79">
        <v>12189.037254901959</v>
      </c>
      <c r="D221" s="79">
        <v>12220.111764705882</v>
      </c>
      <c r="E221" s="80">
        <v>12432.817999999999</v>
      </c>
      <c r="F221" s="80">
        <v>12464.513999999999</v>
      </c>
      <c r="G221" s="999">
        <v>-0.25428989850707306</v>
      </c>
      <c r="H221" s="81">
        <v>265</v>
      </c>
      <c r="I221" s="81">
        <v>0.41682455475559788</v>
      </c>
      <c r="J221" s="81">
        <v>5.2154195011337867</v>
      </c>
      <c r="K221" s="81">
        <v>6.4444444444444446</v>
      </c>
      <c r="L221" s="1000">
        <v>0.14804238847642637</v>
      </c>
    </row>
    <row r="222" spans="1:12" ht="15.75" thickBot="1">
      <c r="A222" s="56" t="s">
        <v>116</v>
      </c>
      <c r="B222" s="57" t="s">
        <v>36</v>
      </c>
      <c r="C222" s="82">
        <v>12265.245098039215</v>
      </c>
      <c r="D222" s="82">
        <v>12264.646078431373</v>
      </c>
      <c r="E222" s="83">
        <v>12510.55</v>
      </c>
      <c r="F222" s="83">
        <v>12509.939</v>
      </c>
      <c r="G222" s="1001">
        <v>4.8841165412474583E-3</v>
      </c>
      <c r="H222" s="84">
        <v>297.2</v>
      </c>
      <c r="I222" s="84">
        <v>-1.2624584717608012</v>
      </c>
      <c r="J222" s="84">
        <v>3.4782608695652173</v>
      </c>
      <c r="K222" s="84">
        <v>3.3055555555555554</v>
      </c>
      <c r="L222" s="1002">
        <v>2.1717748588108599E-2</v>
      </c>
    </row>
    <row r="223" spans="1:12">
      <c r="G223" s="65"/>
      <c r="H223" s="65"/>
      <c r="I223" s="65"/>
      <c r="J223" s="65"/>
      <c r="K223" s="65"/>
      <c r="L223" s="65"/>
    </row>
    <row r="224" spans="1:12">
      <c r="G224" s="65"/>
      <c r="H224" s="65"/>
      <c r="I224" s="65"/>
      <c r="J224" s="65"/>
      <c r="K224" s="65"/>
      <c r="L224" s="1017"/>
    </row>
    <row r="225" spans="1:12" ht="13.5" thickBot="1">
      <c r="G225" s="65"/>
      <c r="H225" s="65"/>
      <c r="I225" s="65"/>
      <c r="J225" s="65"/>
      <c r="K225" s="65"/>
      <c r="L225" s="1095"/>
    </row>
    <row r="226" spans="1:12" ht="21" thickBot="1">
      <c r="A226" s="963" t="s">
        <v>322</v>
      </c>
      <c r="B226" s="954"/>
      <c r="C226" s="954"/>
      <c r="D226" s="954"/>
      <c r="E226" s="954"/>
      <c r="F226" s="954"/>
      <c r="G226" s="1067"/>
      <c r="H226" s="1067"/>
      <c r="I226" s="1067"/>
      <c r="J226" s="1067"/>
      <c r="K226" s="1067"/>
      <c r="L226" s="1068"/>
    </row>
    <row r="227" spans="1:12" ht="12.75" customHeight="1">
      <c r="A227" s="27"/>
      <c r="B227" s="28"/>
      <c r="C227" s="3" t="s">
        <v>9</v>
      </c>
      <c r="D227" s="3" t="s">
        <v>9</v>
      </c>
      <c r="E227" s="3"/>
      <c r="F227" s="3"/>
      <c r="G227" s="955"/>
      <c r="H227" s="1401" t="s">
        <v>10</v>
      </c>
      <c r="I227" s="1402"/>
      <c r="J227" s="986" t="s">
        <v>11</v>
      </c>
      <c r="K227" s="956" t="s">
        <v>12</v>
      </c>
      <c r="L227" s="957"/>
    </row>
    <row r="228" spans="1:12" ht="15.75" customHeight="1">
      <c r="A228" s="29" t="s">
        <v>13</v>
      </c>
      <c r="B228" s="30" t="s">
        <v>14</v>
      </c>
      <c r="C228" s="958" t="s">
        <v>40</v>
      </c>
      <c r="D228" s="958" t="s">
        <v>40</v>
      </c>
      <c r="E228" s="959" t="s">
        <v>41</v>
      </c>
      <c r="F228" s="960"/>
      <c r="G228" s="987"/>
      <c r="H228" s="1399" t="s">
        <v>15</v>
      </c>
      <c r="I228" s="1400"/>
      <c r="J228" s="988" t="s">
        <v>16</v>
      </c>
      <c r="K228" s="961" t="s">
        <v>17</v>
      </c>
      <c r="L228" s="962"/>
    </row>
    <row r="229" spans="1:12" ht="26.25" thickBot="1">
      <c r="A229" s="31" t="s">
        <v>18</v>
      </c>
      <c r="B229" s="32" t="s">
        <v>19</v>
      </c>
      <c r="C229" s="877" t="s">
        <v>486</v>
      </c>
      <c r="D229" s="1275" t="s">
        <v>482</v>
      </c>
      <c r="E229" s="952" t="s">
        <v>486</v>
      </c>
      <c r="F229" s="1249" t="s">
        <v>482</v>
      </c>
      <c r="G229" s="985" t="s">
        <v>20</v>
      </c>
      <c r="H229" s="66" t="s">
        <v>486</v>
      </c>
      <c r="I229" s="890" t="s">
        <v>20</v>
      </c>
      <c r="J229" s="989" t="s">
        <v>20</v>
      </c>
      <c r="K229" s="953" t="s">
        <v>486</v>
      </c>
      <c r="L229" s="990" t="s">
        <v>21</v>
      </c>
    </row>
    <row r="230" spans="1:12" ht="15" thickBot="1">
      <c r="A230" s="33" t="s">
        <v>22</v>
      </c>
      <c r="B230" s="34" t="s">
        <v>23</v>
      </c>
      <c r="C230" s="67">
        <v>10688.271922705255</v>
      </c>
      <c r="D230" s="67">
        <v>10778.105275271024</v>
      </c>
      <c r="E230" s="68">
        <v>10902.03736115936</v>
      </c>
      <c r="F230" s="1250">
        <v>10994.346062682544</v>
      </c>
      <c r="G230" s="991">
        <v>-0.83960156426675581</v>
      </c>
      <c r="H230" s="69">
        <v>307.35434262948212</v>
      </c>
      <c r="I230" s="69">
        <v>-0.82378439852593388</v>
      </c>
      <c r="J230" s="70">
        <v>9.2254134029590951</v>
      </c>
      <c r="K230" s="69">
        <v>100</v>
      </c>
      <c r="L230" s="992" t="s">
        <v>23</v>
      </c>
    </row>
    <row r="231" spans="1:12" ht="15" thickBot="1">
      <c r="A231" s="35"/>
      <c r="B231" s="36"/>
      <c r="C231" s="71"/>
      <c r="D231" s="71"/>
      <c r="E231" s="71"/>
      <c r="F231" s="71"/>
      <c r="G231" s="993"/>
      <c r="H231" s="70"/>
      <c r="I231" s="70"/>
      <c r="J231" s="70"/>
      <c r="K231" s="70"/>
      <c r="L231" s="994"/>
    </row>
    <row r="232" spans="1:12" ht="15">
      <c r="A232" s="37" t="s">
        <v>107</v>
      </c>
      <c r="B232" s="38" t="s">
        <v>23</v>
      </c>
      <c r="C232" s="72" t="s">
        <v>99</v>
      </c>
      <c r="D232" s="72" t="s">
        <v>99</v>
      </c>
      <c r="E232" s="73" t="s">
        <v>99</v>
      </c>
      <c r="F232" s="73" t="s">
        <v>99</v>
      </c>
      <c r="G232" s="995" t="s">
        <v>99</v>
      </c>
      <c r="H232" s="74" t="s">
        <v>99</v>
      </c>
      <c r="I232" s="74" t="s">
        <v>99</v>
      </c>
      <c r="J232" s="74" t="s">
        <v>99</v>
      </c>
      <c r="K232" s="74" t="s">
        <v>99</v>
      </c>
      <c r="L232" s="996" t="s">
        <v>99</v>
      </c>
    </row>
    <row r="233" spans="1:12" ht="15">
      <c r="A233" s="46" t="s">
        <v>108</v>
      </c>
      <c r="B233" s="75" t="s">
        <v>23</v>
      </c>
      <c r="C233" s="76">
        <v>12346.591773932305</v>
      </c>
      <c r="D233" s="76">
        <v>12442.376192484044</v>
      </c>
      <c r="E233" s="77">
        <v>12593.523609410951</v>
      </c>
      <c r="F233" s="77">
        <v>12691.223716333725</v>
      </c>
      <c r="G233" s="997">
        <v>-0.76982416437141987</v>
      </c>
      <c r="H233" s="78">
        <v>349.06305220883542</v>
      </c>
      <c r="I233" s="78">
        <v>-2.7860047691695051</v>
      </c>
      <c r="J233" s="78">
        <v>5.0632911392405067</v>
      </c>
      <c r="K233" s="78">
        <v>19.840637450199203</v>
      </c>
      <c r="L233" s="998">
        <v>-0.78599440358669881</v>
      </c>
    </row>
    <row r="234" spans="1:12" ht="15">
      <c r="A234" s="39" t="s">
        <v>109</v>
      </c>
      <c r="B234" s="40" t="s">
        <v>23</v>
      </c>
      <c r="C234" s="79">
        <v>12619.530429658204</v>
      </c>
      <c r="D234" s="79">
        <v>12457.716101513921</v>
      </c>
      <c r="E234" s="80">
        <v>12871.921038251368</v>
      </c>
      <c r="F234" s="80">
        <v>12706.8704235442</v>
      </c>
      <c r="G234" s="999">
        <v>1.2989084582254862</v>
      </c>
      <c r="H234" s="81">
        <v>399.23454545454547</v>
      </c>
      <c r="I234" s="81">
        <v>7.0450489291348433</v>
      </c>
      <c r="J234" s="81">
        <v>-14.0625</v>
      </c>
      <c r="K234" s="81">
        <v>4.3824701195219129</v>
      </c>
      <c r="L234" s="1000">
        <v>-1.1875908030194271</v>
      </c>
    </row>
    <row r="235" spans="1:12" ht="15">
      <c r="A235" s="39" t="s">
        <v>110</v>
      </c>
      <c r="B235" s="40" t="s">
        <v>23</v>
      </c>
      <c r="C235" s="79" t="s">
        <v>99</v>
      </c>
      <c r="D235" s="79" t="s">
        <v>99</v>
      </c>
      <c r="E235" s="80" t="s">
        <v>99</v>
      </c>
      <c r="F235" s="80" t="s">
        <v>99</v>
      </c>
      <c r="G235" s="999" t="s">
        <v>99</v>
      </c>
      <c r="H235" s="81" t="s">
        <v>99</v>
      </c>
      <c r="I235" s="81" t="s">
        <v>99</v>
      </c>
      <c r="J235" s="81" t="s">
        <v>99</v>
      </c>
      <c r="K235" s="81" t="s">
        <v>99</v>
      </c>
      <c r="L235" s="1000" t="s">
        <v>99</v>
      </c>
    </row>
    <row r="236" spans="1:12" ht="15">
      <c r="A236" s="39" t="s">
        <v>97</v>
      </c>
      <c r="B236" s="40" t="s">
        <v>23</v>
      </c>
      <c r="C236" s="79">
        <v>9698.7083312114592</v>
      </c>
      <c r="D236" s="79">
        <v>9597.3521156396182</v>
      </c>
      <c r="E236" s="80">
        <v>9892.682497835689</v>
      </c>
      <c r="F236" s="80">
        <v>9789.2991579524114</v>
      </c>
      <c r="G236" s="999">
        <v>1.0560852029871142</v>
      </c>
      <c r="H236" s="81">
        <v>289.88886043533932</v>
      </c>
      <c r="I236" s="81">
        <v>-0.1653862235295552</v>
      </c>
      <c r="J236" s="81">
        <v>18.333333333333332</v>
      </c>
      <c r="K236" s="81">
        <v>62.231075697211161</v>
      </c>
      <c r="L236" s="1000">
        <v>4.7898224335035877</v>
      </c>
    </row>
    <row r="237" spans="1:12" ht="15.75" thickBot="1">
      <c r="A237" s="41" t="s">
        <v>111</v>
      </c>
      <c r="B237" s="42" t="s">
        <v>23</v>
      </c>
      <c r="C237" s="82">
        <v>11431.296676577469</v>
      </c>
      <c r="D237" s="82">
        <v>11564.511382480983</v>
      </c>
      <c r="E237" s="83">
        <v>11659.922610109019</v>
      </c>
      <c r="F237" s="83">
        <v>11817.366506219576</v>
      </c>
      <c r="G237" s="1001">
        <v>-1.3323094957551924</v>
      </c>
      <c r="H237" s="84">
        <v>296.77588235294121</v>
      </c>
      <c r="I237" s="84">
        <v>0.58077521033778634</v>
      </c>
      <c r="J237" s="84">
        <v>-9.5744680851063837</v>
      </c>
      <c r="K237" s="84">
        <v>13.545816733067728</v>
      </c>
      <c r="L237" s="1002">
        <v>-2.81623722689746</v>
      </c>
    </row>
    <row r="238" spans="1:12" ht="15" thickBot="1">
      <c r="A238" s="35"/>
      <c r="B238" s="43"/>
      <c r="C238" s="71"/>
      <c r="D238" s="71"/>
      <c r="E238" s="71"/>
      <c r="F238" s="71"/>
      <c r="G238" s="993"/>
      <c r="H238" s="70"/>
      <c r="I238" s="70"/>
      <c r="J238" s="70"/>
      <c r="K238" s="70"/>
      <c r="L238" s="994"/>
    </row>
    <row r="239" spans="1:12" ht="14.25">
      <c r="A239" s="44" t="s">
        <v>112</v>
      </c>
      <c r="B239" s="45" t="s">
        <v>25</v>
      </c>
      <c r="C239" s="85" t="s">
        <v>99</v>
      </c>
      <c r="D239" s="85" t="s">
        <v>99</v>
      </c>
      <c r="E239" s="86" t="s">
        <v>99</v>
      </c>
      <c r="F239" s="86" t="s">
        <v>99</v>
      </c>
      <c r="G239" s="1003" t="s">
        <v>99</v>
      </c>
      <c r="H239" s="87" t="s">
        <v>99</v>
      </c>
      <c r="I239" s="87" t="s">
        <v>99</v>
      </c>
      <c r="J239" s="88" t="s">
        <v>99</v>
      </c>
      <c r="K239" s="88" t="s">
        <v>99</v>
      </c>
      <c r="L239" s="1004" t="s">
        <v>99</v>
      </c>
    </row>
    <row r="240" spans="1:12" ht="15">
      <c r="A240" s="46" t="s">
        <v>112</v>
      </c>
      <c r="B240" s="47" t="s">
        <v>26</v>
      </c>
      <c r="C240" s="79" t="s">
        <v>99</v>
      </c>
      <c r="D240" s="79" t="s">
        <v>99</v>
      </c>
      <c r="E240" s="80" t="s">
        <v>99</v>
      </c>
      <c r="F240" s="80" t="s">
        <v>99</v>
      </c>
      <c r="G240" s="999" t="s">
        <v>99</v>
      </c>
      <c r="H240" s="81" t="s">
        <v>99</v>
      </c>
      <c r="I240" s="81" t="s">
        <v>99</v>
      </c>
      <c r="J240" s="89" t="s">
        <v>99</v>
      </c>
      <c r="K240" s="89" t="s">
        <v>99</v>
      </c>
      <c r="L240" s="1005" t="s">
        <v>99</v>
      </c>
    </row>
    <row r="241" spans="1:12" ht="15">
      <c r="A241" s="46" t="s">
        <v>112</v>
      </c>
      <c r="B241" s="47" t="s">
        <v>27</v>
      </c>
      <c r="C241" s="79" t="s">
        <v>99</v>
      </c>
      <c r="D241" s="79" t="s">
        <v>99</v>
      </c>
      <c r="E241" s="80" t="s">
        <v>99</v>
      </c>
      <c r="F241" s="80" t="s">
        <v>99</v>
      </c>
      <c r="G241" s="999" t="s">
        <v>99</v>
      </c>
      <c r="H241" s="81" t="s">
        <v>99</v>
      </c>
      <c r="I241" s="81" t="s">
        <v>99</v>
      </c>
      <c r="J241" s="89" t="s">
        <v>99</v>
      </c>
      <c r="K241" s="89" t="s">
        <v>99</v>
      </c>
      <c r="L241" s="1005" t="s">
        <v>99</v>
      </c>
    </row>
    <row r="242" spans="1:12" ht="14.25">
      <c r="A242" s="44" t="s">
        <v>112</v>
      </c>
      <c r="B242" s="48" t="s">
        <v>28</v>
      </c>
      <c r="C242" s="90" t="s">
        <v>99</v>
      </c>
      <c r="D242" s="90" t="s">
        <v>99</v>
      </c>
      <c r="E242" s="91" t="s">
        <v>99</v>
      </c>
      <c r="F242" s="91" t="s">
        <v>99</v>
      </c>
      <c r="G242" s="1006" t="s">
        <v>99</v>
      </c>
      <c r="H242" s="92" t="s">
        <v>99</v>
      </c>
      <c r="I242" s="92" t="s">
        <v>99</v>
      </c>
      <c r="J242" s="93" t="s">
        <v>99</v>
      </c>
      <c r="K242" s="93" t="s">
        <v>99</v>
      </c>
      <c r="L242" s="1007" t="s">
        <v>99</v>
      </c>
    </row>
    <row r="243" spans="1:12" ht="15">
      <c r="A243" s="46" t="s">
        <v>112</v>
      </c>
      <c r="B243" s="47" t="s">
        <v>29</v>
      </c>
      <c r="C243" s="79" t="s">
        <v>99</v>
      </c>
      <c r="D243" s="79" t="s">
        <v>99</v>
      </c>
      <c r="E243" s="80" t="s">
        <v>99</v>
      </c>
      <c r="F243" s="80" t="s">
        <v>99</v>
      </c>
      <c r="G243" s="999" t="s">
        <v>99</v>
      </c>
      <c r="H243" s="81" t="s">
        <v>99</v>
      </c>
      <c r="I243" s="81" t="s">
        <v>99</v>
      </c>
      <c r="J243" s="89" t="s">
        <v>99</v>
      </c>
      <c r="K243" s="89" t="s">
        <v>99</v>
      </c>
      <c r="L243" s="1005" t="s">
        <v>99</v>
      </c>
    </row>
    <row r="244" spans="1:12" ht="15">
      <c r="A244" s="46" t="s">
        <v>112</v>
      </c>
      <c r="B244" s="47" t="s">
        <v>30</v>
      </c>
      <c r="C244" s="79" t="s">
        <v>99</v>
      </c>
      <c r="D244" s="79" t="s">
        <v>99</v>
      </c>
      <c r="E244" s="80" t="s">
        <v>99</v>
      </c>
      <c r="F244" s="80" t="s">
        <v>99</v>
      </c>
      <c r="G244" s="999" t="s">
        <v>99</v>
      </c>
      <c r="H244" s="81" t="s">
        <v>99</v>
      </c>
      <c r="I244" s="81" t="s">
        <v>99</v>
      </c>
      <c r="J244" s="89" t="s">
        <v>99</v>
      </c>
      <c r="K244" s="89" t="s">
        <v>99</v>
      </c>
      <c r="L244" s="1005" t="s">
        <v>99</v>
      </c>
    </row>
    <row r="245" spans="1:12" ht="14.25">
      <c r="A245" s="44" t="s">
        <v>112</v>
      </c>
      <c r="B245" s="48" t="s">
        <v>31</v>
      </c>
      <c r="C245" s="90" t="s">
        <v>99</v>
      </c>
      <c r="D245" s="90" t="s">
        <v>99</v>
      </c>
      <c r="E245" s="91" t="s">
        <v>99</v>
      </c>
      <c r="F245" s="91" t="s">
        <v>99</v>
      </c>
      <c r="G245" s="1006" t="s">
        <v>99</v>
      </c>
      <c r="H245" s="92" t="s">
        <v>99</v>
      </c>
      <c r="I245" s="92" t="s">
        <v>99</v>
      </c>
      <c r="J245" s="93" t="s">
        <v>99</v>
      </c>
      <c r="K245" s="93" t="s">
        <v>99</v>
      </c>
      <c r="L245" s="1007" t="s">
        <v>99</v>
      </c>
    </row>
    <row r="246" spans="1:12" ht="15">
      <c r="A246" s="46" t="s">
        <v>112</v>
      </c>
      <c r="B246" s="47" t="s">
        <v>32</v>
      </c>
      <c r="C246" s="79" t="s">
        <v>99</v>
      </c>
      <c r="D246" s="79" t="s">
        <v>99</v>
      </c>
      <c r="E246" s="80" t="s">
        <v>99</v>
      </c>
      <c r="F246" s="80" t="s">
        <v>99</v>
      </c>
      <c r="G246" s="999" t="s">
        <v>99</v>
      </c>
      <c r="H246" s="81" t="s">
        <v>99</v>
      </c>
      <c r="I246" s="81" t="s">
        <v>99</v>
      </c>
      <c r="J246" s="89" t="s">
        <v>99</v>
      </c>
      <c r="K246" s="89" t="s">
        <v>99</v>
      </c>
      <c r="L246" s="1005" t="s">
        <v>99</v>
      </c>
    </row>
    <row r="247" spans="1:12" ht="15.75" thickBot="1">
      <c r="A247" s="49" t="s">
        <v>112</v>
      </c>
      <c r="B247" s="50" t="s">
        <v>33</v>
      </c>
      <c r="C247" s="94" t="s">
        <v>99</v>
      </c>
      <c r="D247" s="94" t="s">
        <v>99</v>
      </c>
      <c r="E247" s="95" t="s">
        <v>99</v>
      </c>
      <c r="F247" s="95" t="s">
        <v>99</v>
      </c>
      <c r="G247" s="1008" t="s">
        <v>99</v>
      </c>
      <c r="H247" s="89" t="s">
        <v>99</v>
      </c>
      <c r="I247" s="89" t="s">
        <v>99</v>
      </c>
      <c r="J247" s="89" t="s">
        <v>99</v>
      </c>
      <c r="K247" s="89" t="s">
        <v>99</v>
      </c>
      <c r="L247" s="1005" t="s">
        <v>99</v>
      </c>
    </row>
    <row r="248" spans="1:12" ht="15" thickBot="1">
      <c r="A248" s="35"/>
      <c r="B248" s="43"/>
      <c r="C248" s="71"/>
      <c r="D248" s="71"/>
      <c r="E248" s="71"/>
      <c r="F248" s="71"/>
      <c r="G248" s="993"/>
      <c r="H248" s="70"/>
      <c r="I248" s="70"/>
      <c r="J248" s="70"/>
      <c r="K248" s="70"/>
      <c r="L248" s="994"/>
    </row>
    <row r="249" spans="1:12" ht="14.25">
      <c r="A249" s="44" t="s">
        <v>113</v>
      </c>
      <c r="B249" s="45" t="s">
        <v>25</v>
      </c>
      <c r="C249" s="85">
        <v>12519.216616003943</v>
      </c>
      <c r="D249" s="85">
        <v>13017.775936883627</v>
      </c>
      <c r="E249" s="86">
        <v>12769.600948324023</v>
      </c>
      <c r="F249" s="86">
        <v>13278.1314556213</v>
      </c>
      <c r="G249" s="1003">
        <v>-3.8298348604011627</v>
      </c>
      <c r="H249" s="87">
        <v>376.83157894736843</v>
      </c>
      <c r="I249" s="87">
        <v>-7.0928059794456582</v>
      </c>
      <c r="J249" s="88">
        <v>-24</v>
      </c>
      <c r="K249" s="88">
        <v>1.5139442231075697</v>
      </c>
      <c r="L249" s="1004">
        <v>-0.66186082476014141</v>
      </c>
    </row>
    <row r="250" spans="1:12" ht="15">
      <c r="A250" s="46" t="s">
        <v>113</v>
      </c>
      <c r="B250" s="47" t="s">
        <v>26</v>
      </c>
      <c r="C250" s="79">
        <v>12450.879411764707</v>
      </c>
      <c r="D250" s="79">
        <v>13208.646078431371</v>
      </c>
      <c r="E250" s="80">
        <v>12699.897000000001</v>
      </c>
      <c r="F250" s="80">
        <v>13472.819</v>
      </c>
      <c r="G250" s="999">
        <v>-5.7368988628140754</v>
      </c>
      <c r="H250" s="81">
        <v>376.1</v>
      </c>
      <c r="I250" s="81">
        <v>-2.0572916666666607</v>
      </c>
      <c r="J250" s="89">
        <v>20</v>
      </c>
      <c r="K250" s="89">
        <v>1.4342629482071714</v>
      </c>
      <c r="L250" s="1005">
        <v>0.12877991948654488</v>
      </c>
    </row>
    <row r="251" spans="1:12" ht="15">
      <c r="A251" s="46" t="s">
        <v>113</v>
      </c>
      <c r="B251" s="47" t="s">
        <v>27</v>
      </c>
      <c r="C251" s="79" t="s">
        <v>253</v>
      </c>
      <c r="D251" s="79">
        <v>12766.76862745098</v>
      </c>
      <c r="E251" s="80" t="s">
        <v>253</v>
      </c>
      <c r="F251" s="80">
        <v>13022.103999999999</v>
      </c>
      <c r="G251" s="999">
        <v>7.3527749432810614</v>
      </c>
      <c r="H251" s="81" t="s">
        <v>253</v>
      </c>
      <c r="I251" s="81">
        <v>-10.95890410958904</v>
      </c>
      <c r="J251" s="89">
        <v>-90</v>
      </c>
      <c r="K251" s="89">
        <v>7.9681274900398405E-2</v>
      </c>
      <c r="L251" s="1005">
        <v>-0.79064074424668596</v>
      </c>
    </row>
    <row r="252" spans="1:12" ht="14.25">
      <c r="A252" s="44" t="s">
        <v>113</v>
      </c>
      <c r="B252" s="48" t="s">
        <v>28</v>
      </c>
      <c r="C252" s="90">
        <v>12702.137916626551</v>
      </c>
      <c r="D252" s="90">
        <v>12694.612903591817</v>
      </c>
      <c r="E252" s="91">
        <v>12956.180674959081</v>
      </c>
      <c r="F252" s="91">
        <v>12948.505161663654</v>
      </c>
      <c r="G252" s="1006">
        <v>5.927721539743739E-2</v>
      </c>
      <c r="H252" s="92">
        <v>372.5670731707317</v>
      </c>
      <c r="I252" s="92">
        <v>-0.28729949064303045</v>
      </c>
      <c r="J252" s="93">
        <v>10.810810810810811</v>
      </c>
      <c r="K252" s="93">
        <v>6.5338645418326697</v>
      </c>
      <c r="L252" s="1007">
        <v>9.3481600144245114E-2</v>
      </c>
    </row>
    <row r="253" spans="1:12" ht="15">
      <c r="A253" s="46" t="s">
        <v>113</v>
      </c>
      <c r="B253" s="47" t="s">
        <v>29</v>
      </c>
      <c r="C253" s="79">
        <v>12649.633333333333</v>
      </c>
      <c r="D253" s="79">
        <v>12296.251960784313</v>
      </c>
      <c r="E253" s="80">
        <v>12902.626</v>
      </c>
      <c r="F253" s="80">
        <v>12542.177</v>
      </c>
      <c r="G253" s="999">
        <v>2.8738950183847711</v>
      </c>
      <c r="H253" s="81">
        <v>368.5</v>
      </c>
      <c r="I253" s="81">
        <v>-0.21662604928242929</v>
      </c>
      <c r="J253" s="89">
        <v>76.666666666666671</v>
      </c>
      <c r="K253" s="89">
        <v>4.2231075697211153</v>
      </c>
      <c r="L253" s="1005">
        <v>1.6121415122798624</v>
      </c>
    </row>
    <row r="254" spans="1:12" ht="15">
      <c r="A254" s="46" t="s">
        <v>113</v>
      </c>
      <c r="B254" s="47" t="s">
        <v>30</v>
      </c>
      <c r="C254" s="79">
        <v>12795.188235294117</v>
      </c>
      <c r="D254" s="79">
        <v>12960.988235294119</v>
      </c>
      <c r="E254" s="80">
        <v>13051.092000000001</v>
      </c>
      <c r="F254" s="80">
        <v>13220.208000000001</v>
      </c>
      <c r="G254" s="999">
        <v>-1.2792234433830389</v>
      </c>
      <c r="H254" s="81">
        <v>380</v>
      </c>
      <c r="I254" s="81">
        <v>0.90281465746149159</v>
      </c>
      <c r="J254" s="89">
        <v>-34.090909090909086</v>
      </c>
      <c r="K254" s="89">
        <v>2.3107569721115535</v>
      </c>
      <c r="L254" s="1005">
        <v>-1.5186599121356177</v>
      </c>
    </row>
    <row r="255" spans="1:12" ht="14.25">
      <c r="A255" s="44" t="s">
        <v>113</v>
      </c>
      <c r="B255" s="48" t="s">
        <v>31</v>
      </c>
      <c r="C255" s="90">
        <v>12100.748885727833</v>
      </c>
      <c r="D255" s="90">
        <v>12171.632196070139</v>
      </c>
      <c r="E255" s="91">
        <v>12342.763863442389</v>
      </c>
      <c r="F255" s="91">
        <v>12415.064839991543</v>
      </c>
      <c r="G255" s="1006">
        <v>-0.58236487268480985</v>
      </c>
      <c r="H255" s="92">
        <v>332.47567567567569</v>
      </c>
      <c r="I255" s="92">
        <v>-3.017913473340943</v>
      </c>
      <c r="J255" s="93">
        <v>7.2463768115942031</v>
      </c>
      <c r="K255" s="93">
        <v>11.792828685258964</v>
      </c>
      <c r="L255" s="1007">
        <v>-0.21761517897080118</v>
      </c>
    </row>
    <row r="256" spans="1:12" ht="15">
      <c r="A256" s="46" t="s">
        <v>113</v>
      </c>
      <c r="B256" s="47" t="s">
        <v>32</v>
      </c>
      <c r="C256" s="79">
        <v>12138.560784313726</v>
      </c>
      <c r="D256" s="79">
        <v>11883.046078431373</v>
      </c>
      <c r="E256" s="80">
        <v>12381.332</v>
      </c>
      <c r="F256" s="80">
        <v>12120.707</v>
      </c>
      <c r="G256" s="999">
        <v>2.1502458561204389</v>
      </c>
      <c r="H256" s="81">
        <v>328</v>
      </c>
      <c r="I256" s="81">
        <v>-3.8968649282156496</v>
      </c>
      <c r="J256" s="89">
        <v>61.904761904761905</v>
      </c>
      <c r="K256" s="89">
        <v>8.1274900398406373</v>
      </c>
      <c r="L256" s="1005">
        <v>2.6444613192140052</v>
      </c>
    </row>
    <row r="257" spans="1:12" ht="15.75" thickBot="1">
      <c r="A257" s="49" t="s">
        <v>113</v>
      </c>
      <c r="B257" s="50" t="s">
        <v>33</v>
      </c>
      <c r="C257" s="94">
        <v>12020.419607843136</v>
      </c>
      <c r="D257" s="94">
        <v>12412.027450980391</v>
      </c>
      <c r="E257" s="95">
        <v>12260.828</v>
      </c>
      <c r="F257" s="95">
        <v>12660.268</v>
      </c>
      <c r="G257" s="1008">
        <v>-3.1550674914622698</v>
      </c>
      <c r="H257" s="89">
        <v>342.4</v>
      </c>
      <c r="I257" s="89">
        <v>-0.49404242952631366</v>
      </c>
      <c r="J257" s="89">
        <v>-38.666666666666664</v>
      </c>
      <c r="K257" s="89">
        <v>3.6653386454183265</v>
      </c>
      <c r="L257" s="1005">
        <v>-2.8620764981848077</v>
      </c>
    </row>
    <row r="258" spans="1:12" ht="15.75" thickBot="1">
      <c r="A258" s="51"/>
      <c r="B258" s="52"/>
      <c r="C258" s="96"/>
      <c r="D258" s="96"/>
      <c r="E258" s="96"/>
      <c r="F258" s="96"/>
      <c r="G258" s="1009"/>
      <c r="H258" s="97"/>
      <c r="I258" s="97"/>
      <c r="J258" s="97"/>
      <c r="K258" s="97"/>
      <c r="L258" s="1010"/>
    </row>
    <row r="259" spans="1:12" ht="15">
      <c r="A259" s="46" t="s">
        <v>114</v>
      </c>
      <c r="B259" s="53" t="s">
        <v>30</v>
      </c>
      <c r="C259" s="98" t="s">
        <v>253</v>
      </c>
      <c r="D259" s="98">
        <v>12555.073529411764</v>
      </c>
      <c r="E259" s="99" t="s">
        <v>253</v>
      </c>
      <c r="F259" s="99">
        <v>12806.174999999999</v>
      </c>
      <c r="G259" s="1011" t="s">
        <v>99</v>
      </c>
      <c r="H259" s="100" t="s">
        <v>253</v>
      </c>
      <c r="I259" s="100" t="s">
        <v>99</v>
      </c>
      <c r="J259" s="100" t="s">
        <v>99</v>
      </c>
      <c r="K259" s="100">
        <v>2.1513944223107573</v>
      </c>
      <c r="L259" s="1012" t="s">
        <v>99</v>
      </c>
    </row>
    <row r="260" spans="1:12" ht="15.75" thickBot="1">
      <c r="A260" s="49" t="s">
        <v>114</v>
      </c>
      <c r="B260" s="50" t="s">
        <v>33</v>
      </c>
      <c r="C260" s="94">
        <v>12571.72450980392</v>
      </c>
      <c r="D260" s="94" t="s">
        <v>253</v>
      </c>
      <c r="E260" s="95">
        <v>12823.159</v>
      </c>
      <c r="F260" s="95" t="s">
        <v>253</v>
      </c>
      <c r="G260" s="1008" t="s">
        <v>99</v>
      </c>
      <c r="H260" s="89">
        <v>371.4</v>
      </c>
      <c r="I260" s="89" t="s">
        <v>99</v>
      </c>
      <c r="J260" s="89" t="s">
        <v>99</v>
      </c>
      <c r="K260" s="89">
        <v>2.2310756972111556</v>
      </c>
      <c r="L260" s="1005" t="s">
        <v>99</v>
      </c>
    </row>
    <row r="261" spans="1:12" ht="15.75" thickBot="1">
      <c r="A261" s="51"/>
      <c r="B261" s="52"/>
      <c r="C261" s="96"/>
      <c r="D261" s="96"/>
      <c r="E261" s="96"/>
      <c r="F261" s="96"/>
      <c r="G261" s="1009"/>
      <c r="H261" s="97"/>
      <c r="I261" s="97"/>
      <c r="J261" s="97"/>
      <c r="K261" s="97"/>
      <c r="L261" s="1010"/>
    </row>
    <row r="262" spans="1:12" ht="14.25">
      <c r="A262" s="44" t="s">
        <v>115</v>
      </c>
      <c r="B262" s="45" t="s">
        <v>25</v>
      </c>
      <c r="C262" s="85" t="s">
        <v>99</v>
      </c>
      <c r="D262" s="85" t="s">
        <v>99</v>
      </c>
      <c r="E262" s="86" t="s">
        <v>99</v>
      </c>
      <c r="F262" s="86" t="s">
        <v>99</v>
      </c>
      <c r="G262" s="1003" t="s">
        <v>99</v>
      </c>
      <c r="H262" s="87" t="s">
        <v>99</v>
      </c>
      <c r="I262" s="87" t="s">
        <v>99</v>
      </c>
      <c r="J262" s="88" t="s">
        <v>99</v>
      </c>
      <c r="K262" s="88" t="s">
        <v>99</v>
      </c>
      <c r="L262" s="1004" t="s">
        <v>99</v>
      </c>
    </row>
    <row r="263" spans="1:12" ht="15">
      <c r="A263" s="39" t="s">
        <v>115</v>
      </c>
      <c r="B263" s="47" t="s">
        <v>26</v>
      </c>
      <c r="C263" s="79" t="s">
        <v>99</v>
      </c>
      <c r="D263" s="79" t="s">
        <v>99</v>
      </c>
      <c r="E263" s="80" t="s">
        <v>99</v>
      </c>
      <c r="F263" s="80" t="s">
        <v>99</v>
      </c>
      <c r="G263" s="999" t="s">
        <v>99</v>
      </c>
      <c r="H263" s="81" t="s">
        <v>99</v>
      </c>
      <c r="I263" s="81" t="s">
        <v>99</v>
      </c>
      <c r="J263" s="89" t="s">
        <v>99</v>
      </c>
      <c r="K263" s="89" t="s">
        <v>99</v>
      </c>
      <c r="L263" s="1005" t="s">
        <v>99</v>
      </c>
    </row>
    <row r="264" spans="1:12" ht="15">
      <c r="A264" s="39" t="s">
        <v>115</v>
      </c>
      <c r="B264" s="47" t="s">
        <v>27</v>
      </c>
      <c r="C264" s="79" t="s">
        <v>99</v>
      </c>
      <c r="D264" s="79" t="s">
        <v>99</v>
      </c>
      <c r="E264" s="80" t="s">
        <v>99</v>
      </c>
      <c r="F264" s="80" t="s">
        <v>99</v>
      </c>
      <c r="G264" s="999" t="s">
        <v>99</v>
      </c>
      <c r="H264" s="81" t="s">
        <v>99</v>
      </c>
      <c r="I264" s="81" t="s">
        <v>99</v>
      </c>
      <c r="J264" s="89" t="s">
        <v>99</v>
      </c>
      <c r="K264" s="89" t="s">
        <v>99</v>
      </c>
      <c r="L264" s="1005" t="s">
        <v>99</v>
      </c>
    </row>
    <row r="265" spans="1:12" ht="15">
      <c r="A265" s="39" t="s">
        <v>115</v>
      </c>
      <c r="B265" s="47" t="s">
        <v>34</v>
      </c>
      <c r="C265" s="79" t="s">
        <v>99</v>
      </c>
      <c r="D265" s="79" t="s">
        <v>99</v>
      </c>
      <c r="E265" s="80" t="s">
        <v>99</v>
      </c>
      <c r="F265" s="80" t="s">
        <v>99</v>
      </c>
      <c r="G265" s="999" t="s">
        <v>99</v>
      </c>
      <c r="H265" s="81" t="s">
        <v>99</v>
      </c>
      <c r="I265" s="81" t="s">
        <v>99</v>
      </c>
      <c r="J265" s="89" t="s">
        <v>99</v>
      </c>
      <c r="K265" s="89" t="s">
        <v>99</v>
      </c>
      <c r="L265" s="1005" t="s">
        <v>99</v>
      </c>
    </row>
    <row r="266" spans="1:12" ht="14.25">
      <c r="A266" s="54" t="s">
        <v>115</v>
      </c>
      <c r="B266" s="48" t="s">
        <v>28</v>
      </c>
      <c r="C266" s="90" t="s">
        <v>99</v>
      </c>
      <c r="D266" s="90" t="s">
        <v>99</v>
      </c>
      <c r="E266" s="91" t="s">
        <v>99</v>
      </c>
      <c r="F266" s="91" t="s">
        <v>99</v>
      </c>
      <c r="G266" s="1006" t="s">
        <v>99</v>
      </c>
      <c r="H266" s="92" t="s">
        <v>99</v>
      </c>
      <c r="I266" s="92" t="s">
        <v>99</v>
      </c>
      <c r="J266" s="93" t="s">
        <v>99</v>
      </c>
      <c r="K266" s="93" t="s">
        <v>99</v>
      </c>
      <c r="L266" s="1007" t="s">
        <v>99</v>
      </c>
    </row>
    <row r="267" spans="1:12" ht="15">
      <c r="A267" s="39" t="s">
        <v>115</v>
      </c>
      <c r="B267" s="47" t="s">
        <v>30</v>
      </c>
      <c r="C267" s="79" t="s">
        <v>99</v>
      </c>
      <c r="D267" s="79" t="s">
        <v>99</v>
      </c>
      <c r="E267" s="80" t="s">
        <v>99</v>
      </c>
      <c r="F267" s="80" t="s">
        <v>99</v>
      </c>
      <c r="G267" s="999" t="s">
        <v>99</v>
      </c>
      <c r="H267" s="81" t="s">
        <v>99</v>
      </c>
      <c r="I267" s="81" t="s">
        <v>99</v>
      </c>
      <c r="J267" s="89" t="s">
        <v>99</v>
      </c>
      <c r="K267" s="89" t="s">
        <v>99</v>
      </c>
      <c r="L267" s="1005" t="s">
        <v>99</v>
      </c>
    </row>
    <row r="268" spans="1:12" ht="15">
      <c r="A268" s="39" t="s">
        <v>115</v>
      </c>
      <c r="B268" s="47" t="s">
        <v>35</v>
      </c>
      <c r="C268" s="79" t="s">
        <v>99</v>
      </c>
      <c r="D268" s="79" t="s">
        <v>99</v>
      </c>
      <c r="E268" s="80" t="s">
        <v>99</v>
      </c>
      <c r="F268" s="80" t="s">
        <v>99</v>
      </c>
      <c r="G268" s="999" t="s">
        <v>99</v>
      </c>
      <c r="H268" s="81" t="s">
        <v>99</v>
      </c>
      <c r="I268" s="81" t="s">
        <v>99</v>
      </c>
      <c r="J268" s="89" t="s">
        <v>99</v>
      </c>
      <c r="K268" s="89" t="s">
        <v>99</v>
      </c>
      <c r="L268" s="1005" t="s">
        <v>99</v>
      </c>
    </row>
    <row r="269" spans="1:12" ht="14.25">
      <c r="A269" s="54" t="s">
        <v>115</v>
      </c>
      <c r="B269" s="48" t="s">
        <v>31</v>
      </c>
      <c r="C269" s="90" t="s">
        <v>99</v>
      </c>
      <c r="D269" s="90" t="s">
        <v>99</v>
      </c>
      <c r="E269" s="91" t="s">
        <v>99</v>
      </c>
      <c r="F269" s="91" t="s">
        <v>99</v>
      </c>
      <c r="G269" s="1006" t="s">
        <v>99</v>
      </c>
      <c r="H269" s="92" t="s">
        <v>99</v>
      </c>
      <c r="I269" s="92" t="s">
        <v>99</v>
      </c>
      <c r="J269" s="93" t="s">
        <v>99</v>
      </c>
      <c r="K269" s="93" t="s">
        <v>99</v>
      </c>
      <c r="L269" s="1007" t="s">
        <v>99</v>
      </c>
    </row>
    <row r="270" spans="1:12" ht="15">
      <c r="A270" s="39" t="s">
        <v>115</v>
      </c>
      <c r="B270" s="47" t="s">
        <v>33</v>
      </c>
      <c r="C270" s="79" t="s">
        <v>99</v>
      </c>
      <c r="D270" s="79" t="s">
        <v>99</v>
      </c>
      <c r="E270" s="80" t="s">
        <v>99</v>
      </c>
      <c r="F270" s="80" t="s">
        <v>99</v>
      </c>
      <c r="G270" s="999" t="s">
        <v>99</v>
      </c>
      <c r="H270" s="81" t="s">
        <v>99</v>
      </c>
      <c r="I270" s="81" t="s">
        <v>99</v>
      </c>
      <c r="J270" s="89" t="s">
        <v>99</v>
      </c>
      <c r="K270" s="89" t="s">
        <v>99</v>
      </c>
      <c r="L270" s="1005" t="s">
        <v>99</v>
      </c>
    </row>
    <row r="271" spans="1:12" ht="15.75" thickBot="1">
      <c r="A271" s="55" t="s">
        <v>115</v>
      </c>
      <c r="B271" s="47" t="s">
        <v>36</v>
      </c>
      <c r="C271" s="94" t="s">
        <v>99</v>
      </c>
      <c r="D271" s="94" t="s">
        <v>99</v>
      </c>
      <c r="E271" s="95" t="s">
        <v>99</v>
      </c>
      <c r="F271" s="95" t="s">
        <v>99</v>
      </c>
      <c r="G271" s="1008" t="s">
        <v>99</v>
      </c>
      <c r="H271" s="89" t="s">
        <v>99</v>
      </c>
      <c r="I271" s="89" t="s">
        <v>99</v>
      </c>
      <c r="J271" s="89" t="s">
        <v>99</v>
      </c>
      <c r="K271" s="89" t="s">
        <v>99</v>
      </c>
      <c r="L271" s="1005" t="s">
        <v>99</v>
      </c>
    </row>
    <row r="272" spans="1:12" ht="15.75" thickBot="1">
      <c r="A272" s="51"/>
      <c r="B272" s="52"/>
      <c r="C272" s="96"/>
      <c r="D272" s="96"/>
      <c r="E272" s="96"/>
      <c r="F272" s="96"/>
      <c r="G272" s="1009"/>
      <c r="H272" s="97"/>
      <c r="I272" s="97"/>
      <c r="J272" s="97"/>
      <c r="K272" s="97"/>
      <c r="L272" s="1010"/>
    </row>
    <row r="273" spans="1:12" ht="14.25">
      <c r="A273" s="44" t="s">
        <v>24</v>
      </c>
      <c r="B273" s="45" t="s">
        <v>28</v>
      </c>
      <c r="C273" s="85">
        <v>9905.0049607843139</v>
      </c>
      <c r="D273" s="85">
        <v>9952.9408908354399</v>
      </c>
      <c r="E273" s="86">
        <v>10103.10506</v>
      </c>
      <c r="F273" s="86">
        <v>10151.999708652149</v>
      </c>
      <c r="G273" s="1003">
        <v>-0.4816257885673309</v>
      </c>
      <c r="H273" s="87">
        <v>338.25294117647059</v>
      </c>
      <c r="I273" s="87">
        <v>1.5356091818716917</v>
      </c>
      <c r="J273" s="88">
        <v>-33.333333333333329</v>
      </c>
      <c r="K273" s="88">
        <v>2.7091633466135456</v>
      </c>
      <c r="L273" s="1004">
        <v>-1.7294789510365844</v>
      </c>
    </row>
    <row r="274" spans="1:12" ht="15">
      <c r="A274" s="46" t="s">
        <v>24</v>
      </c>
      <c r="B274" s="47" t="s">
        <v>29</v>
      </c>
      <c r="C274" s="79" t="s">
        <v>253</v>
      </c>
      <c r="D274" s="79">
        <v>9881.5137254901965</v>
      </c>
      <c r="E274" s="80" t="s">
        <v>253</v>
      </c>
      <c r="F274" s="80">
        <v>10079.144</v>
      </c>
      <c r="G274" s="999" t="s">
        <v>99</v>
      </c>
      <c r="H274" s="81" t="s">
        <v>253</v>
      </c>
      <c r="I274" s="81" t="s">
        <v>99</v>
      </c>
      <c r="J274" s="89" t="s">
        <v>99</v>
      </c>
      <c r="K274" s="89">
        <v>0.31872509960159362</v>
      </c>
      <c r="L274" s="1005" t="s">
        <v>99</v>
      </c>
    </row>
    <row r="275" spans="1:12" ht="15">
      <c r="A275" s="46" t="s">
        <v>24</v>
      </c>
      <c r="B275" s="47" t="s">
        <v>30</v>
      </c>
      <c r="C275" s="79">
        <v>9594.525490196078</v>
      </c>
      <c r="D275" s="79">
        <v>9939.5098039215682</v>
      </c>
      <c r="E275" s="80">
        <v>9786.4159999999993</v>
      </c>
      <c r="F275" s="80">
        <v>10138.299999999999</v>
      </c>
      <c r="G275" s="999">
        <v>-3.4708383062249095</v>
      </c>
      <c r="H275" s="81">
        <v>318.5</v>
      </c>
      <c r="I275" s="81">
        <v>-1.2096774193548316</v>
      </c>
      <c r="J275" s="89">
        <v>-38.095238095238095</v>
      </c>
      <c r="K275" s="89">
        <v>1.0358565737051793</v>
      </c>
      <c r="L275" s="1005">
        <v>-0.79181966650369806</v>
      </c>
    </row>
    <row r="276" spans="1:12" ht="15">
      <c r="A276" s="46" t="s">
        <v>24</v>
      </c>
      <c r="B276" s="47" t="s">
        <v>35</v>
      </c>
      <c r="C276" s="79">
        <v>10119.504901960785</v>
      </c>
      <c r="D276" s="79">
        <v>10016.310784313726</v>
      </c>
      <c r="E276" s="80">
        <v>10321.895</v>
      </c>
      <c r="F276" s="80">
        <v>10216.637000000001</v>
      </c>
      <c r="G276" s="999">
        <v>1.0302607403982329</v>
      </c>
      <c r="H276" s="81">
        <v>365.3</v>
      </c>
      <c r="I276" s="81">
        <v>-4.0199684708355257</v>
      </c>
      <c r="J276" s="89">
        <v>6.25</v>
      </c>
      <c r="K276" s="89">
        <v>1.3545816733067728</v>
      </c>
      <c r="L276" s="1005">
        <v>-3.7933557328562184E-2</v>
      </c>
    </row>
    <row r="277" spans="1:12" ht="14.25">
      <c r="A277" s="44" t="s">
        <v>24</v>
      </c>
      <c r="B277" s="48" t="s">
        <v>31</v>
      </c>
      <c r="C277" s="90">
        <v>10130.707586988903</v>
      </c>
      <c r="D277" s="90">
        <v>9976.8144612960023</v>
      </c>
      <c r="E277" s="91">
        <v>10333.321738728682</v>
      </c>
      <c r="F277" s="91">
        <v>10176.350750521922</v>
      </c>
      <c r="G277" s="1006">
        <v>1.5425076439971306</v>
      </c>
      <c r="H277" s="92">
        <v>311.29555984555986</v>
      </c>
      <c r="I277" s="92">
        <v>1.6578366811248382</v>
      </c>
      <c r="J277" s="93">
        <v>18.264840182648399</v>
      </c>
      <c r="K277" s="93">
        <v>41.274900398406373</v>
      </c>
      <c r="L277" s="1007">
        <v>3.1547959597640727</v>
      </c>
    </row>
    <row r="278" spans="1:12" ht="15">
      <c r="A278" s="46" t="s">
        <v>24</v>
      </c>
      <c r="B278" s="47" t="s">
        <v>32</v>
      </c>
      <c r="C278" s="79">
        <v>9938.9911764705885</v>
      </c>
      <c r="D278" s="79">
        <v>9756.3431372549003</v>
      </c>
      <c r="E278" s="80">
        <v>10137.771000000001</v>
      </c>
      <c r="F278" s="80">
        <v>9951.4699999999993</v>
      </c>
      <c r="G278" s="999">
        <v>1.8720952783860205</v>
      </c>
      <c r="H278" s="81">
        <v>277.8</v>
      </c>
      <c r="I278" s="81">
        <v>-3.1380753138075312</v>
      </c>
      <c r="J278" s="89">
        <v>-24.873096446700508</v>
      </c>
      <c r="K278" s="89">
        <v>11.792828685258964</v>
      </c>
      <c r="L278" s="1005">
        <v>-5.3525150919385993</v>
      </c>
    </row>
    <row r="279" spans="1:12" ht="15">
      <c r="A279" s="46" t="s">
        <v>24</v>
      </c>
      <c r="B279" s="47" t="s">
        <v>33</v>
      </c>
      <c r="C279" s="79">
        <v>10250.644117647058</v>
      </c>
      <c r="D279" s="79">
        <v>10146.688235294117</v>
      </c>
      <c r="E279" s="80">
        <v>10455.656999999999</v>
      </c>
      <c r="F279" s="80">
        <v>10349.621999999999</v>
      </c>
      <c r="G279" s="999">
        <v>1.0245301712468327</v>
      </c>
      <c r="H279" s="81">
        <v>310.10000000000002</v>
      </c>
      <c r="I279" s="81">
        <v>-2.2075055187637966</v>
      </c>
      <c r="J279" s="89">
        <v>39.548022598870055</v>
      </c>
      <c r="K279" s="89">
        <v>19.681274900398407</v>
      </c>
      <c r="L279" s="1005">
        <v>4.276575161495014</v>
      </c>
    </row>
    <row r="280" spans="1:12" ht="15">
      <c r="A280" s="46" t="s">
        <v>24</v>
      </c>
      <c r="B280" s="47" t="s">
        <v>36</v>
      </c>
      <c r="C280" s="79">
        <v>10100.719607843137</v>
      </c>
      <c r="D280" s="79">
        <v>10112.600980392155</v>
      </c>
      <c r="E280" s="80">
        <v>10302.734</v>
      </c>
      <c r="F280" s="80">
        <v>10314.852999999999</v>
      </c>
      <c r="G280" s="999">
        <v>-0.1174907679246498</v>
      </c>
      <c r="H280" s="81">
        <v>354</v>
      </c>
      <c r="I280" s="81">
        <v>5.3885084846680629</v>
      </c>
      <c r="J280" s="89">
        <v>92.1875</v>
      </c>
      <c r="K280" s="89">
        <v>9.8007968127490042</v>
      </c>
      <c r="L280" s="1005">
        <v>4.2307358902076642</v>
      </c>
    </row>
    <row r="281" spans="1:12" ht="14.25">
      <c r="A281" s="44" t="s">
        <v>24</v>
      </c>
      <c r="B281" s="48" t="s">
        <v>37</v>
      </c>
      <c r="C281" s="90">
        <v>8356.0747574146153</v>
      </c>
      <c r="D281" s="90">
        <v>8192.5916150225221</v>
      </c>
      <c r="E281" s="91">
        <v>8523.1962525629078</v>
      </c>
      <c r="F281" s="91">
        <v>8356.4434473229721</v>
      </c>
      <c r="G281" s="1006">
        <v>1.9954997157714958</v>
      </c>
      <c r="H281" s="92">
        <v>234.28602620087335</v>
      </c>
      <c r="I281" s="92">
        <v>-1.1517221189662192</v>
      </c>
      <c r="J281" s="93">
        <v>33.918128654970758</v>
      </c>
      <c r="K281" s="93">
        <v>18.247011952191237</v>
      </c>
      <c r="L281" s="1007">
        <v>3.3645054247760928</v>
      </c>
    </row>
    <row r="282" spans="1:12" ht="15">
      <c r="A282" s="46" t="s">
        <v>24</v>
      </c>
      <c r="B282" s="47" t="s">
        <v>101</v>
      </c>
      <c r="C282" s="101">
        <v>8133.0803921568631</v>
      </c>
      <c r="D282" s="101">
        <v>7901.964705882353</v>
      </c>
      <c r="E282" s="102">
        <v>8295.7420000000002</v>
      </c>
      <c r="F282" s="102">
        <v>8060.0039999999999</v>
      </c>
      <c r="G282" s="1013">
        <v>2.9247876303783507</v>
      </c>
      <c r="H282" s="103">
        <v>220.5</v>
      </c>
      <c r="I282" s="103">
        <v>-2.9489436619718261</v>
      </c>
      <c r="J282" s="104">
        <v>40.54054054054054</v>
      </c>
      <c r="K282" s="104">
        <v>12.430278884462151</v>
      </c>
      <c r="L282" s="1014">
        <v>2.769704471929515</v>
      </c>
    </row>
    <row r="283" spans="1:12" ht="15">
      <c r="A283" s="46" t="s">
        <v>24</v>
      </c>
      <c r="B283" s="47" t="s">
        <v>38</v>
      </c>
      <c r="C283" s="79">
        <v>8478.3499999999985</v>
      </c>
      <c r="D283" s="79">
        <v>8335.2450980392168</v>
      </c>
      <c r="E283" s="80">
        <v>8647.9169999999995</v>
      </c>
      <c r="F283" s="80">
        <v>8501.9500000000007</v>
      </c>
      <c r="G283" s="999">
        <v>1.7168649545104209</v>
      </c>
      <c r="H283" s="81">
        <v>251.1</v>
      </c>
      <c r="I283" s="81">
        <v>2.5316455696202484</v>
      </c>
      <c r="J283" s="89">
        <v>26.666666666666668</v>
      </c>
      <c r="K283" s="89">
        <v>4.5418326693227087</v>
      </c>
      <c r="L283" s="1005">
        <v>0.62538358316082876</v>
      </c>
    </row>
    <row r="284" spans="1:12" ht="15.75" thickBot="1">
      <c r="A284" s="46" t="s">
        <v>24</v>
      </c>
      <c r="B284" s="47" t="s">
        <v>39</v>
      </c>
      <c r="C284" s="79" t="s">
        <v>253</v>
      </c>
      <c r="D284" s="79">
        <v>9534.6823529411758</v>
      </c>
      <c r="E284" s="80" t="s">
        <v>253</v>
      </c>
      <c r="F284" s="80">
        <v>9725.3760000000002</v>
      </c>
      <c r="G284" s="999" t="s">
        <v>99</v>
      </c>
      <c r="H284" s="81" t="s">
        <v>253</v>
      </c>
      <c r="I284" s="81" t="s">
        <v>99</v>
      </c>
      <c r="J284" s="89" t="s">
        <v>99</v>
      </c>
      <c r="K284" s="89">
        <v>1.2749003984063745</v>
      </c>
      <c r="L284" s="1005" t="s">
        <v>99</v>
      </c>
    </row>
    <row r="285" spans="1:12" ht="15.75" thickBot="1">
      <c r="A285" s="51"/>
      <c r="B285" s="52"/>
      <c r="C285" s="96"/>
      <c r="D285" s="96"/>
      <c r="E285" s="96"/>
      <c r="F285" s="96"/>
      <c r="G285" s="1009"/>
      <c r="H285" s="97"/>
      <c r="I285" s="97"/>
      <c r="J285" s="97"/>
      <c r="K285" s="97"/>
      <c r="L285" s="1010"/>
    </row>
    <row r="286" spans="1:12" ht="14.25">
      <c r="A286" s="44" t="s">
        <v>116</v>
      </c>
      <c r="B286" s="48" t="s">
        <v>25</v>
      </c>
      <c r="C286" s="90">
        <v>13144.609544644307</v>
      </c>
      <c r="D286" s="90">
        <v>12104.393733086454</v>
      </c>
      <c r="E286" s="91">
        <v>13407.501735537193</v>
      </c>
      <c r="F286" s="91">
        <v>12346.481607748183</v>
      </c>
      <c r="G286" s="1006">
        <v>8.5937043564148201</v>
      </c>
      <c r="H286" s="92">
        <v>345.71428571428572</v>
      </c>
      <c r="I286" s="92">
        <v>8.8073045463191981</v>
      </c>
      <c r="J286" s="93">
        <v>-46.153846153846153</v>
      </c>
      <c r="K286" s="93">
        <v>0.5577689243027889</v>
      </c>
      <c r="L286" s="1007">
        <v>-0.5736497005884208</v>
      </c>
    </row>
    <row r="287" spans="1:12" ht="15">
      <c r="A287" s="46" t="s">
        <v>116</v>
      </c>
      <c r="B287" s="47" t="s">
        <v>26</v>
      </c>
      <c r="C287" s="79" t="s">
        <v>99</v>
      </c>
      <c r="D287" s="79" t="s">
        <v>253</v>
      </c>
      <c r="E287" s="80" t="s">
        <v>99</v>
      </c>
      <c r="F287" s="80" t="s">
        <v>253</v>
      </c>
      <c r="G287" s="999" t="s">
        <v>99</v>
      </c>
      <c r="H287" s="81" t="s">
        <v>99</v>
      </c>
      <c r="I287" s="81" t="s">
        <v>99</v>
      </c>
      <c r="J287" s="89" t="s">
        <v>99</v>
      </c>
      <c r="K287" s="89" t="s">
        <v>99</v>
      </c>
      <c r="L287" s="1005" t="s">
        <v>99</v>
      </c>
    </row>
    <row r="288" spans="1:12" ht="15">
      <c r="A288" s="46" t="s">
        <v>116</v>
      </c>
      <c r="B288" s="47" t="s">
        <v>27</v>
      </c>
      <c r="C288" s="79" t="s">
        <v>253</v>
      </c>
      <c r="D288" s="79">
        <v>12129.903921568628</v>
      </c>
      <c r="E288" s="80" t="s">
        <v>253</v>
      </c>
      <c r="F288" s="80">
        <v>12372.502</v>
      </c>
      <c r="G288" s="999" t="s">
        <v>99</v>
      </c>
      <c r="H288" s="81" t="s">
        <v>253</v>
      </c>
      <c r="I288" s="81" t="s">
        <v>99</v>
      </c>
      <c r="J288" s="89" t="s">
        <v>99</v>
      </c>
      <c r="K288" s="89">
        <v>0.31872509960159362</v>
      </c>
      <c r="L288" s="1005" t="s">
        <v>99</v>
      </c>
    </row>
    <row r="289" spans="1:12" ht="15">
      <c r="A289" s="46" t="s">
        <v>116</v>
      </c>
      <c r="B289" s="47" t="s">
        <v>34</v>
      </c>
      <c r="C289" s="79" t="s">
        <v>253</v>
      </c>
      <c r="D289" s="79" t="s">
        <v>253</v>
      </c>
      <c r="E289" s="80" t="s">
        <v>253</v>
      </c>
      <c r="F289" s="80" t="s">
        <v>253</v>
      </c>
      <c r="G289" s="999" t="s">
        <v>99</v>
      </c>
      <c r="H289" s="81" t="s">
        <v>253</v>
      </c>
      <c r="I289" s="81" t="s">
        <v>99</v>
      </c>
      <c r="J289" s="89" t="s">
        <v>99</v>
      </c>
      <c r="K289" s="89">
        <v>0.2390438247011952</v>
      </c>
      <c r="L289" s="1005" t="s">
        <v>99</v>
      </c>
    </row>
    <row r="290" spans="1:12" ht="14.25">
      <c r="A290" s="44" t="s">
        <v>116</v>
      </c>
      <c r="B290" s="48" t="s">
        <v>28</v>
      </c>
      <c r="C290" s="90">
        <v>11633.796990997655</v>
      </c>
      <c r="D290" s="90">
        <v>11953.117880894149</v>
      </c>
      <c r="E290" s="91">
        <v>11866.472930817608</v>
      </c>
      <c r="F290" s="91">
        <v>12192.180238512032</v>
      </c>
      <c r="G290" s="1006">
        <v>-2.6714443300763873</v>
      </c>
      <c r="H290" s="92">
        <v>306.81403508771933</v>
      </c>
      <c r="I290" s="92">
        <v>2.040858003486298</v>
      </c>
      <c r="J290" s="93">
        <v>-25</v>
      </c>
      <c r="K290" s="93">
        <v>4.5418326693227087</v>
      </c>
      <c r="L290" s="1007">
        <v>-2.0726146761951334</v>
      </c>
    </row>
    <row r="291" spans="1:12" ht="15">
      <c r="A291" s="46" t="s">
        <v>116</v>
      </c>
      <c r="B291" s="47" t="s">
        <v>29</v>
      </c>
      <c r="C291" s="79" t="s">
        <v>253</v>
      </c>
      <c r="D291" s="79">
        <v>10353.50588235294</v>
      </c>
      <c r="E291" s="80" t="s">
        <v>253</v>
      </c>
      <c r="F291" s="80">
        <v>10560.575999999999</v>
      </c>
      <c r="G291" s="999" t="s">
        <v>99</v>
      </c>
      <c r="H291" s="81" t="s">
        <v>253</v>
      </c>
      <c r="I291" s="81" t="s">
        <v>99</v>
      </c>
      <c r="J291" s="89" t="s">
        <v>99</v>
      </c>
      <c r="K291" s="89">
        <v>0.39840637450199201</v>
      </c>
      <c r="L291" s="1005" t="s">
        <v>99</v>
      </c>
    </row>
    <row r="292" spans="1:12" ht="15">
      <c r="A292" s="46" t="s">
        <v>116</v>
      </c>
      <c r="B292" s="47" t="s">
        <v>30</v>
      </c>
      <c r="C292" s="79">
        <v>11526.153921568626</v>
      </c>
      <c r="D292" s="79">
        <v>11780.948039215686</v>
      </c>
      <c r="E292" s="80">
        <v>11756.677</v>
      </c>
      <c r="F292" s="80">
        <v>12016.566999999999</v>
      </c>
      <c r="G292" s="999">
        <v>-2.1627641238966122</v>
      </c>
      <c r="H292" s="81">
        <v>302.60000000000002</v>
      </c>
      <c r="I292" s="81">
        <v>2.8552005438477344</v>
      </c>
      <c r="J292" s="89">
        <v>-11.627906976744185</v>
      </c>
      <c r="K292" s="89">
        <v>3.0278884462151394</v>
      </c>
      <c r="L292" s="1005">
        <v>-0.71449623611732349</v>
      </c>
    </row>
    <row r="293" spans="1:12" ht="15">
      <c r="A293" s="46" t="s">
        <v>116</v>
      </c>
      <c r="B293" s="47" t="s">
        <v>35</v>
      </c>
      <c r="C293" s="79">
        <v>12460.613725490195</v>
      </c>
      <c r="D293" s="79">
        <v>12606.123529411763</v>
      </c>
      <c r="E293" s="80">
        <v>12709.825999999999</v>
      </c>
      <c r="F293" s="80">
        <v>12858.245999999999</v>
      </c>
      <c r="G293" s="999">
        <v>-1.1542787406618298</v>
      </c>
      <c r="H293" s="81">
        <v>346.4</v>
      </c>
      <c r="I293" s="81">
        <v>9.6896770107662977</v>
      </c>
      <c r="J293" s="89">
        <v>-46.153846153846153</v>
      </c>
      <c r="K293" s="89">
        <v>1.1155378486055778</v>
      </c>
      <c r="L293" s="1005">
        <v>-1.1472994011768416</v>
      </c>
    </row>
    <row r="294" spans="1:12" ht="14.25">
      <c r="A294" s="44" t="s">
        <v>116</v>
      </c>
      <c r="B294" s="48" t="s">
        <v>31</v>
      </c>
      <c r="C294" s="90">
        <v>11179.562962106911</v>
      </c>
      <c r="D294" s="90">
        <v>11190.206375852227</v>
      </c>
      <c r="E294" s="91">
        <v>11403.15422134905</v>
      </c>
      <c r="F294" s="91">
        <v>11440.050284661285</v>
      </c>
      <c r="G294" s="1006">
        <v>-0.32251661832033229</v>
      </c>
      <c r="H294" s="92">
        <v>288.14622641509436</v>
      </c>
      <c r="I294" s="92">
        <v>0.12908670535083369</v>
      </c>
      <c r="J294" s="93">
        <v>7.0707070707070701</v>
      </c>
      <c r="K294" s="93">
        <v>8.4462151394422307</v>
      </c>
      <c r="L294" s="1007">
        <v>-0.16997285011390595</v>
      </c>
    </row>
    <row r="295" spans="1:12" ht="15">
      <c r="A295" s="46" t="s">
        <v>116</v>
      </c>
      <c r="B295" s="47" t="s">
        <v>32</v>
      </c>
      <c r="C295" s="79" t="s">
        <v>253</v>
      </c>
      <c r="D295" s="79" t="s">
        <v>253</v>
      </c>
      <c r="E295" s="80" t="s">
        <v>253</v>
      </c>
      <c r="F295" s="80" t="s">
        <v>253</v>
      </c>
      <c r="G295" s="999" t="s">
        <v>99</v>
      </c>
      <c r="H295" s="81" t="s">
        <v>253</v>
      </c>
      <c r="I295" s="81" t="s">
        <v>99</v>
      </c>
      <c r="J295" s="89" t="s">
        <v>99</v>
      </c>
      <c r="K295" s="89">
        <v>0.87649402390438258</v>
      </c>
      <c r="L295" s="1005" t="s">
        <v>99</v>
      </c>
    </row>
    <row r="296" spans="1:12" ht="15">
      <c r="A296" s="46" t="s">
        <v>116</v>
      </c>
      <c r="B296" s="47" t="s">
        <v>33</v>
      </c>
      <c r="C296" s="79">
        <v>11142.039215686273</v>
      </c>
      <c r="D296" s="79">
        <v>10971.74705882353</v>
      </c>
      <c r="E296" s="80">
        <v>11364.88</v>
      </c>
      <c r="F296" s="80">
        <v>11191.182000000001</v>
      </c>
      <c r="G296" s="999">
        <v>1.5520969992266991</v>
      </c>
      <c r="H296" s="81">
        <v>287.5</v>
      </c>
      <c r="I296" s="81">
        <v>0.59482155353393584</v>
      </c>
      <c r="J296" s="81">
        <v>8.064516129032258</v>
      </c>
      <c r="K296" s="81">
        <v>5.3386454183266929</v>
      </c>
      <c r="L296" s="1000">
        <v>-5.7351100385230502E-2</v>
      </c>
    </row>
    <row r="297" spans="1:12" ht="15.75" thickBot="1">
      <c r="A297" s="56" t="s">
        <v>116</v>
      </c>
      <c r="B297" s="57" t="s">
        <v>36</v>
      </c>
      <c r="C297" s="82">
        <v>11637.179411764706</v>
      </c>
      <c r="D297" s="82">
        <v>11637.179411764706</v>
      </c>
      <c r="E297" s="83">
        <v>11869.923000000001</v>
      </c>
      <c r="F297" s="83">
        <v>12042.790999999999</v>
      </c>
      <c r="G297" s="1001">
        <v>-1.435447978794937</v>
      </c>
      <c r="H297" s="84">
        <v>307.89999999999998</v>
      </c>
      <c r="I297" s="84">
        <v>-0.54909560723515671</v>
      </c>
      <c r="J297" s="84">
        <v>16.666666666666664</v>
      </c>
      <c r="K297" s="84">
        <v>2.5454545454545454</v>
      </c>
      <c r="L297" s="1002">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04" t="s">
        <v>436</v>
      </c>
      <c r="B1" s="1404"/>
      <c r="C1" s="1404"/>
      <c r="D1" s="1404"/>
      <c r="E1" s="1404"/>
      <c r="F1" s="1404"/>
      <c r="G1" s="1404"/>
      <c r="H1" s="1404"/>
    </row>
    <row r="2" spans="1:18" ht="40.5">
      <c r="A2" s="1247" t="s">
        <v>126</v>
      </c>
      <c r="B2" s="3" t="s">
        <v>9</v>
      </c>
      <c r="C2" s="3"/>
      <c r="D2" s="837" t="s">
        <v>127</v>
      </c>
      <c r="E2" s="1405" t="s">
        <v>128</v>
      </c>
      <c r="F2" s="1406"/>
      <c r="G2" s="1407"/>
      <c r="H2" s="838" t="s">
        <v>129</v>
      </c>
    </row>
    <row r="3" spans="1:18" ht="41.25" thickBot="1">
      <c r="A3" s="614"/>
      <c r="B3" s="1199" t="s">
        <v>486</v>
      </c>
      <c r="C3" s="1199" t="s">
        <v>483</v>
      </c>
      <c r="D3" s="1200" t="s">
        <v>70</v>
      </c>
      <c r="E3" s="890" t="s">
        <v>486</v>
      </c>
      <c r="F3" s="1201" t="s">
        <v>483</v>
      </c>
      <c r="G3" s="852" t="s">
        <v>130</v>
      </c>
      <c r="H3" s="853" t="s">
        <v>131</v>
      </c>
    </row>
    <row r="4" spans="1:18" ht="15.75">
      <c r="A4" s="654" t="s">
        <v>8</v>
      </c>
      <c r="B4" s="839"/>
      <c r="C4" s="839"/>
      <c r="D4" s="840"/>
      <c r="E4" s="841"/>
      <c r="F4" s="841"/>
      <c r="G4" s="842"/>
      <c r="H4" s="843"/>
    </row>
    <row r="5" spans="1:18" ht="15">
      <c r="A5" s="437" t="s">
        <v>307</v>
      </c>
      <c r="B5" s="128">
        <v>13232.090713709093</v>
      </c>
      <c r="C5" s="128">
        <v>13301.270916838301</v>
      </c>
      <c r="D5" s="816">
        <v>-0.52010220347915626</v>
      </c>
      <c r="E5" s="854">
        <v>100</v>
      </c>
      <c r="F5" s="855">
        <v>100</v>
      </c>
      <c r="G5" s="642" t="s">
        <v>99</v>
      </c>
      <c r="H5" s="645">
        <v>7.5894765476236863</v>
      </c>
    </row>
    <row r="6" spans="1:18">
      <c r="A6" s="631" t="s">
        <v>132</v>
      </c>
      <c r="B6" s="79">
        <v>11631.72</v>
      </c>
      <c r="C6" s="79">
        <v>11900.727999999999</v>
      </c>
      <c r="D6" s="817">
        <v>-2.2604331432497222</v>
      </c>
      <c r="E6" s="856">
        <v>10.06736256591779</v>
      </c>
      <c r="F6" s="857">
        <v>6.4547468231453786</v>
      </c>
      <c r="G6" s="640">
        <v>55.968356958917788</v>
      </c>
      <c r="H6" s="641">
        <v>67.805538832028901</v>
      </c>
    </row>
    <row r="7" spans="1:18">
      <c r="A7" s="631" t="s">
        <v>133</v>
      </c>
      <c r="B7" s="79">
        <v>16751.091</v>
      </c>
      <c r="C7" s="79">
        <v>15982.49</v>
      </c>
      <c r="D7" s="817">
        <v>4.8090191202997818</v>
      </c>
      <c r="E7" s="856">
        <v>5.6093332370150977</v>
      </c>
      <c r="F7" s="857">
        <v>7.4787238176660331</v>
      </c>
      <c r="G7" s="640">
        <v>-24.996117335354906</v>
      </c>
      <c r="H7" s="641">
        <v>-19.303715250714479</v>
      </c>
    </row>
    <row r="8" spans="1:18" ht="13.5" thickBot="1">
      <c r="A8" s="632" t="s">
        <v>134</v>
      </c>
      <c r="B8" s="82">
        <v>13189.069</v>
      </c>
      <c r="C8" s="82">
        <v>13173.324000000001</v>
      </c>
      <c r="D8" s="818">
        <v>0.1195218458150652</v>
      </c>
      <c r="E8" s="858">
        <v>84.323304197067102</v>
      </c>
      <c r="F8" s="859">
        <v>86.066529359188593</v>
      </c>
      <c r="G8" s="643">
        <v>-2.0254391284285949</v>
      </c>
      <c r="H8" s="646">
        <v>5.4103171915566159</v>
      </c>
    </row>
    <row r="9" spans="1:18" ht="15">
      <c r="A9" s="615" t="s">
        <v>308</v>
      </c>
      <c r="B9" s="129">
        <v>10133.557564471435</v>
      </c>
      <c r="C9" s="129">
        <v>10183.542240345061</v>
      </c>
      <c r="D9" s="819">
        <v>-0.49083781157794909</v>
      </c>
      <c r="E9" s="860">
        <v>100</v>
      </c>
      <c r="F9" s="861">
        <v>100</v>
      </c>
      <c r="G9" s="644" t="s">
        <v>99</v>
      </c>
      <c r="H9" s="647">
        <v>8.4446760619601591</v>
      </c>
    </row>
    <row r="10" spans="1:18">
      <c r="A10" s="631" t="s">
        <v>132</v>
      </c>
      <c r="B10" s="79" t="s">
        <v>253</v>
      </c>
      <c r="C10" s="79" t="s">
        <v>253</v>
      </c>
      <c r="D10" s="1356" t="s">
        <v>99</v>
      </c>
      <c r="E10" s="856">
        <v>1.0848337985542365</v>
      </c>
      <c r="F10" s="857">
        <v>2.2885781764555868</v>
      </c>
      <c r="G10" s="1357" t="s">
        <v>99</v>
      </c>
      <c r="H10" s="1358" t="s">
        <v>99</v>
      </c>
    </row>
    <row r="11" spans="1:18">
      <c r="A11" s="631" t="s">
        <v>133</v>
      </c>
      <c r="B11" s="79">
        <v>14154.974</v>
      </c>
      <c r="C11" s="79">
        <v>13279.288</v>
      </c>
      <c r="D11" s="817">
        <v>6.5943746381583086</v>
      </c>
      <c r="E11" s="856">
        <v>5.82497469402779</v>
      </c>
      <c r="F11" s="857">
        <v>8.1353188375264729</v>
      </c>
      <c r="G11" s="640">
        <v>-28.398937886018221</v>
      </c>
      <c r="H11" s="641">
        <v>-22.352460133569586</v>
      </c>
    </row>
    <row r="12" spans="1:18" ht="13.5" thickBot="1">
      <c r="A12" s="633" t="s">
        <v>134</v>
      </c>
      <c r="B12" s="79">
        <v>9889.41</v>
      </c>
      <c r="C12" s="79">
        <v>9937.2669999999998</v>
      </c>
      <c r="D12" s="817">
        <v>-0.48159116586079426</v>
      </c>
      <c r="E12" s="856">
        <v>93.09019150741797</v>
      </c>
      <c r="F12" s="857">
        <v>89.576102986017943</v>
      </c>
      <c r="G12" s="640">
        <v>3.9230200960501094</v>
      </c>
      <c r="H12" s="641">
        <v>12.6989824969673</v>
      </c>
      <c r="P12"/>
      <c r="Q12"/>
      <c r="R12"/>
    </row>
    <row r="13" spans="1:18" ht="15.75">
      <c r="A13" s="654" t="s">
        <v>135</v>
      </c>
      <c r="B13" s="655"/>
      <c r="C13" s="655"/>
      <c r="D13" s="820"/>
      <c r="E13" s="862"/>
      <c r="F13" s="862"/>
      <c r="G13" s="656"/>
      <c r="H13" s="657"/>
      <c r="P13"/>
      <c r="Q13"/>
      <c r="R13"/>
    </row>
    <row r="14" spans="1:18" ht="15">
      <c r="A14" s="437" t="s">
        <v>307</v>
      </c>
      <c r="B14" s="128">
        <v>13313.557584327849</v>
      </c>
      <c r="C14" s="128">
        <v>13208.600262725417</v>
      </c>
      <c r="D14" s="816">
        <v>0.79461350570674516</v>
      </c>
      <c r="E14" s="854">
        <v>100</v>
      </c>
      <c r="F14" s="855">
        <v>100</v>
      </c>
      <c r="G14" s="642" t="s">
        <v>99</v>
      </c>
      <c r="H14" s="645">
        <v>4.2107133339255522</v>
      </c>
      <c r="P14"/>
      <c r="Q14"/>
      <c r="R14"/>
    </row>
    <row r="15" spans="1:18">
      <c r="A15" s="631" t="s">
        <v>132</v>
      </c>
      <c r="B15" s="79">
        <v>11231.227000000001</v>
      </c>
      <c r="C15" s="79">
        <v>12038.105</v>
      </c>
      <c r="D15" s="817">
        <v>-6.7026994697254993</v>
      </c>
      <c r="E15" s="856">
        <v>1.9712726962748273</v>
      </c>
      <c r="F15" s="857">
        <v>4.6548814071244564</v>
      </c>
      <c r="G15" s="640">
        <v>-57.651494767240983</v>
      </c>
      <c r="H15" s="641">
        <v>-55.868320610687029</v>
      </c>
    </row>
    <row r="16" spans="1:18">
      <c r="A16" s="631" t="s">
        <v>133</v>
      </c>
      <c r="B16" s="79" t="s">
        <v>253</v>
      </c>
      <c r="C16" s="79" t="s">
        <v>253</v>
      </c>
      <c r="D16" s="817" t="s">
        <v>99</v>
      </c>
      <c r="E16" s="856">
        <v>1.3596453840252323</v>
      </c>
      <c r="F16" s="857">
        <v>1.4768588433863372</v>
      </c>
      <c r="G16" s="640" t="s">
        <v>99</v>
      </c>
      <c r="H16" s="641" t="s">
        <v>99</v>
      </c>
    </row>
    <row r="17" spans="1:13" ht="13.5" thickBot="1">
      <c r="A17" s="632" t="s">
        <v>134</v>
      </c>
      <c r="B17" s="82">
        <v>13317.072</v>
      </c>
      <c r="C17" s="82">
        <v>13225.86</v>
      </c>
      <c r="D17" s="818">
        <v>0.68964891507999881</v>
      </c>
      <c r="E17" s="858">
        <v>96.669081919699934</v>
      </c>
      <c r="F17" s="859">
        <v>93.868259749489198</v>
      </c>
      <c r="G17" s="643">
        <v>2.9837797970106479</v>
      </c>
      <c r="H17" s="646">
        <v>7.320131544703905</v>
      </c>
    </row>
    <row r="18" spans="1:13" ht="15">
      <c r="A18" s="615" t="s">
        <v>308</v>
      </c>
      <c r="B18" s="129">
        <v>9789.8520000000008</v>
      </c>
      <c r="C18" s="129">
        <v>9689.7849999999999</v>
      </c>
      <c r="D18" s="819">
        <v>1.0327060920340434</v>
      </c>
      <c r="E18" s="860">
        <v>100</v>
      </c>
      <c r="F18" s="861">
        <v>100</v>
      </c>
      <c r="G18" s="644" t="s">
        <v>99</v>
      </c>
      <c r="H18" s="647">
        <v>0.6585328500689267</v>
      </c>
    </row>
    <row r="19" spans="1:13">
      <c r="A19" s="631" t="s">
        <v>132</v>
      </c>
      <c r="B19" s="79" t="s">
        <v>99</v>
      </c>
      <c r="C19" s="79" t="s">
        <v>99</v>
      </c>
      <c r="D19" s="817" t="s">
        <v>99</v>
      </c>
      <c r="E19" s="856">
        <v>0</v>
      </c>
      <c r="F19" s="857">
        <v>0</v>
      </c>
      <c r="G19" s="640" t="s">
        <v>99</v>
      </c>
      <c r="H19" s="641" t="s">
        <v>99</v>
      </c>
    </row>
    <row r="20" spans="1:13">
      <c r="A20" s="631" t="s">
        <v>133</v>
      </c>
      <c r="B20" s="79" t="s">
        <v>99</v>
      </c>
      <c r="C20" s="79" t="s">
        <v>99</v>
      </c>
      <c r="D20" s="817" t="s">
        <v>99</v>
      </c>
      <c r="E20" s="856">
        <v>0</v>
      </c>
      <c r="F20" s="857">
        <v>0</v>
      </c>
      <c r="G20" s="640" t="s">
        <v>99</v>
      </c>
      <c r="H20" s="641" t="s">
        <v>99</v>
      </c>
    </row>
    <row r="21" spans="1:13" ht="13.5" thickBot="1">
      <c r="A21" s="633" t="s">
        <v>134</v>
      </c>
      <c r="B21" s="79">
        <v>9789.8520000000008</v>
      </c>
      <c r="C21" s="79">
        <v>9689.7849999999999</v>
      </c>
      <c r="D21" s="817">
        <v>1.0327060920340434</v>
      </c>
      <c r="E21" s="856">
        <v>100</v>
      </c>
      <c r="F21" s="857">
        <v>100</v>
      </c>
      <c r="G21" s="640">
        <v>0</v>
      </c>
      <c r="H21" s="641">
        <v>0.6585328500689267</v>
      </c>
    </row>
    <row r="22" spans="1:13" ht="15.75">
      <c r="A22" s="654" t="s">
        <v>136</v>
      </c>
      <c r="B22" s="655"/>
      <c r="C22" s="655"/>
      <c r="D22" s="820"/>
      <c r="E22" s="862"/>
      <c r="F22" s="862"/>
      <c r="G22" s="656"/>
      <c r="H22" s="657"/>
    </row>
    <row r="23" spans="1:13" ht="15">
      <c r="A23" s="437" t="s">
        <v>307</v>
      </c>
      <c r="B23" s="128">
        <v>13235.799366886364</v>
      </c>
      <c r="C23" s="1359">
        <v>13469.02567449269</v>
      </c>
      <c r="D23" s="816">
        <v>-1.7315751951383136</v>
      </c>
      <c r="E23" s="854">
        <v>100</v>
      </c>
      <c r="F23" s="855">
        <v>100</v>
      </c>
      <c r="G23" s="642" t="s">
        <v>99</v>
      </c>
      <c r="H23" s="645">
        <v>6.9321405193105035</v>
      </c>
    </row>
    <row r="24" spans="1:13">
      <c r="A24" s="631" t="s">
        <v>132</v>
      </c>
      <c r="B24" s="79">
        <v>11636.032999999999</v>
      </c>
      <c r="C24" s="79">
        <v>11798.023999999999</v>
      </c>
      <c r="D24" s="817">
        <v>-1.3730350099304764</v>
      </c>
      <c r="E24" s="856">
        <v>20.203236272369253</v>
      </c>
      <c r="F24" s="857">
        <v>9.3366790312022694</v>
      </c>
      <c r="G24" s="640">
        <v>116.38567851429839</v>
      </c>
      <c r="H24" s="641">
        <v>131.38583781257304</v>
      </c>
    </row>
    <row r="25" spans="1:13">
      <c r="A25" s="631" t="s">
        <v>133</v>
      </c>
      <c r="B25" s="79">
        <v>17004.346000000001</v>
      </c>
      <c r="C25" s="79">
        <v>16003.62</v>
      </c>
      <c r="D25" s="817">
        <v>6.2531227309821187</v>
      </c>
      <c r="E25" s="856">
        <v>9.6598445120084886</v>
      </c>
      <c r="F25" s="857">
        <v>14.499236308095135</v>
      </c>
      <c r="G25" s="640">
        <v>-33.376873741858688</v>
      </c>
      <c r="H25" s="641">
        <v>-28.758465011286678</v>
      </c>
    </row>
    <row r="26" spans="1:13" ht="16.5" thickBot="1">
      <c r="A26" s="632" t="s">
        <v>134</v>
      </c>
      <c r="B26" s="82">
        <v>13177.583000000001</v>
      </c>
      <c r="C26" s="82">
        <v>13191.361000000001</v>
      </c>
      <c r="D26" s="818">
        <v>-0.10444714537036966</v>
      </c>
      <c r="E26" s="858">
        <v>70.136919215622257</v>
      </c>
      <c r="F26" s="859">
        <v>76.164084660702585</v>
      </c>
      <c r="G26" s="643">
        <v>-7.9133957585524399</v>
      </c>
      <c r="H26" s="646">
        <v>-1.5298229530739629</v>
      </c>
      <c r="J26" s="112"/>
      <c r="K26" s="106"/>
      <c r="L26" s="106"/>
      <c r="M26" s="106"/>
    </row>
    <row r="27" spans="1:13" ht="15">
      <c r="A27" s="615" t="s">
        <v>308</v>
      </c>
      <c r="B27" s="129">
        <v>10543.068137520493</v>
      </c>
      <c r="C27" s="129">
        <v>10730.350539943938</v>
      </c>
      <c r="D27" s="819">
        <v>-1.7453521366919256</v>
      </c>
      <c r="E27" s="860">
        <v>100</v>
      </c>
      <c r="F27" s="861">
        <v>100</v>
      </c>
      <c r="G27" s="644" t="s">
        <v>99</v>
      </c>
      <c r="H27" s="647">
        <v>8.6457603363699942</v>
      </c>
      <c r="J27" s="1403"/>
      <c r="K27" s="1403"/>
      <c r="L27" s="1403"/>
      <c r="M27" s="1403"/>
    </row>
    <row r="28" spans="1:13">
      <c r="A28" s="631" t="s">
        <v>132</v>
      </c>
      <c r="B28" s="79" t="s">
        <v>99</v>
      </c>
      <c r="C28" s="79" t="s">
        <v>253</v>
      </c>
      <c r="D28" s="817" t="s">
        <v>99</v>
      </c>
      <c r="E28" s="856">
        <v>0</v>
      </c>
      <c r="F28" s="857">
        <v>1.5124970801214668</v>
      </c>
      <c r="G28" s="640" t="s">
        <v>99</v>
      </c>
      <c r="H28" s="641" t="s">
        <v>99</v>
      </c>
    </row>
    <row r="29" spans="1:13">
      <c r="A29" s="631" t="s">
        <v>133</v>
      </c>
      <c r="B29" s="79" t="s">
        <v>253</v>
      </c>
      <c r="C29" s="79" t="s">
        <v>253</v>
      </c>
      <c r="D29" s="817" t="s">
        <v>99</v>
      </c>
      <c r="E29" s="856">
        <v>12.550726974656671</v>
      </c>
      <c r="F29" s="857">
        <v>16.202405979911237</v>
      </c>
      <c r="G29" s="640" t="s">
        <v>99</v>
      </c>
      <c r="H29" s="641" t="s">
        <v>99</v>
      </c>
    </row>
    <row r="30" spans="1:13" ht="13.5" thickBot="1">
      <c r="A30" s="633" t="s">
        <v>134</v>
      </c>
      <c r="B30" s="79">
        <v>9978.8610000000008</v>
      </c>
      <c r="C30" s="79">
        <v>10218.838</v>
      </c>
      <c r="D30" s="817">
        <v>-2.3483785534128141</v>
      </c>
      <c r="E30" s="856">
        <v>87.449273025343331</v>
      </c>
      <c r="F30" s="857">
        <v>82.285096939967289</v>
      </c>
      <c r="G30" s="640">
        <v>6.2759555222298244</v>
      </c>
      <c r="H30" s="641">
        <v>15.464319931868983</v>
      </c>
    </row>
    <row r="31" spans="1:13" ht="15.75">
      <c r="A31" s="654" t="s">
        <v>137</v>
      </c>
      <c r="B31" s="655"/>
      <c r="C31" s="655"/>
      <c r="D31" s="820"/>
      <c r="E31" s="862"/>
      <c r="F31" s="862"/>
      <c r="G31" s="656"/>
      <c r="H31" s="657"/>
    </row>
    <row r="32" spans="1:13" ht="15">
      <c r="A32" s="437" t="s">
        <v>307</v>
      </c>
      <c r="B32" s="128">
        <v>12961.75046513198</v>
      </c>
      <c r="C32" s="128">
        <v>13010.118151896635</v>
      </c>
      <c r="D32" s="816">
        <v>-0.37176977334063899</v>
      </c>
      <c r="E32" s="854">
        <v>100</v>
      </c>
      <c r="F32" s="855">
        <v>100</v>
      </c>
      <c r="G32" s="642" t="s">
        <v>99</v>
      </c>
      <c r="H32" s="645">
        <v>22.685108497598129</v>
      </c>
    </row>
    <row r="33" spans="1:8">
      <c r="A33" s="631" t="s">
        <v>132</v>
      </c>
      <c r="B33" s="79" t="s">
        <v>253</v>
      </c>
      <c r="C33" s="79" t="s">
        <v>253</v>
      </c>
      <c r="D33" s="817" t="s">
        <v>99</v>
      </c>
      <c r="E33" s="856">
        <v>2.1805171133463848</v>
      </c>
      <c r="F33" s="857">
        <v>2.2279277786980285</v>
      </c>
      <c r="G33" s="640" t="s">
        <v>99</v>
      </c>
      <c r="H33" s="641" t="s">
        <v>99</v>
      </c>
    </row>
    <row r="34" spans="1:8">
      <c r="A34" s="631" t="s">
        <v>133</v>
      </c>
      <c r="B34" s="79" t="s">
        <v>253</v>
      </c>
      <c r="C34" s="79" t="s">
        <v>253</v>
      </c>
      <c r="D34" s="817" t="s">
        <v>99</v>
      </c>
      <c r="E34" s="856">
        <v>5.6706946600958625</v>
      </c>
      <c r="F34" s="857">
        <v>3.2135166473413945</v>
      </c>
      <c r="G34" s="640" t="s">
        <v>99</v>
      </c>
      <c r="H34" s="641" t="s">
        <v>99</v>
      </c>
    </row>
    <row r="35" spans="1:8" ht="13.5" thickBot="1">
      <c r="A35" s="632" t="s">
        <v>134</v>
      </c>
      <c r="B35" s="82">
        <v>12792.615</v>
      </c>
      <c r="C35" s="82">
        <v>12923.688</v>
      </c>
      <c r="D35" s="818">
        <v>-1.0142073996215346</v>
      </c>
      <c r="E35" s="858">
        <v>92.148788226557755</v>
      </c>
      <c r="F35" s="859">
        <v>94.558555573960561</v>
      </c>
      <c r="G35" s="643">
        <v>-2.5484392530911344</v>
      </c>
      <c r="H35" s="646">
        <v>19.558553034947884</v>
      </c>
    </row>
    <row r="36" spans="1:8" ht="15">
      <c r="A36" s="615" t="s">
        <v>308</v>
      </c>
      <c r="B36" s="129">
        <v>10054.00958077323</v>
      </c>
      <c r="C36" s="129">
        <v>10220.371084660819</v>
      </c>
      <c r="D36" s="819">
        <v>-1.6277442620187377</v>
      </c>
      <c r="E36" s="860">
        <v>100</v>
      </c>
      <c r="F36" s="861">
        <v>100</v>
      </c>
      <c r="G36" s="644" t="s">
        <v>99</v>
      </c>
      <c r="H36" s="647">
        <v>26.233518286498398</v>
      </c>
    </row>
    <row r="37" spans="1:8">
      <c r="A37" s="631" t="s">
        <v>132</v>
      </c>
      <c r="B37" s="79" t="s">
        <v>253</v>
      </c>
      <c r="C37" s="79" t="s">
        <v>253</v>
      </c>
      <c r="D37" s="817" t="s">
        <v>99</v>
      </c>
      <c r="E37" s="856">
        <v>5.0146516683996598</v>
      </c>
      <c r="F37" s="857">
        <v>9.2237933297535957</v>
      </c>
      <c r="G37" s="640" t="s">
        <v>99</v>
      </c>
      <c r="H37" s="641" t="s">
        <v>99</v>
      </c>
    </row>
    <row r="38" spans="1:8">
      <c r="A38" s="631" t="s">
        <v>133</v>
      </c>
      <c r="B38" s="79" t="s">
        <v>253</v>
      </c>
      <c r="C38" s="79" t="s">
        <v>253</v>
      </c>
      <c r="D38" s="817" t="s">
        <v>99</v>
      </c>
      <c r="E38" s="856">
        <v>4.8539559504679088</v>
      </c>
      <c r="F38" s="857">
        <v>10.667621263647751</v>
      </c>
      <c r="G38" s="640" t="s">
        <v>99</v>
      </c>
      <c r="H38" s="641" t="s">
        <v>99</v>
      </c>
    </row>
    <row r="39" spans="1:8" ht="13.5" thickBot="1">
      <c r="A39" s="632" t="s">
        <v>134</v>
      </c>
      <c r="B39" s="82">
        <v>9942.6640000000007</v>
      </c>
      <c r="C39" s="82" t="s">
        <v>253</v>
      </c>
      <c r="D39" s="818" t="s">
        <v>99</v>
      </c>
      <c r="E39" s="858">
        <v>90.131392381132429</v>
      </c>
      <c r="F39" s="859">
        <v>80.10858540659865</v>
      </c>
      <c r="G39" s="643" t="s">
        <v>99</v>
      </c>
      <c r="H39" s="646" t="s">
        <v>99</v>
      </c>
    </row>
    <row r="40" spans="1:8" ht="14.25" customHeight="1">
      <c r="A40" s="112" t="s">
        <v>309</v>
      </c>
      <c r="B40" s="106"/>
      <c r="C40" s="112"/>
      <c r="D40" s="106"/>
    </row>
    <row r="41" spans="1:8" ht="5.25" customHeight="1">
      <c r="A41" s="1408"/>
      <c r="B41" s="1408"/>
      <c r="C41" s="1408"/>
      <c r="D41" s="1408"/>
    </row>
    <row r="42" spans="1:8" ht="15">
      <c r="A42" s="113" t="s">
        <v>61</v>
      </c>
      <c r="B42" s="114"/>
    </row>
    <row r="43" spans="1:8" ht="15">
      <c r="A43" s="111" t="s">
        <v>95</v>
      </c>
      <c r="B43" s="1409" t="s">
        <v>62</v>
      </c>
      <c r="C43" s="1410"/>
      <c r="D43" s="1410"/>
      <c r="E43" s="1410"/>
      <c r="F43" s="1410"/>
      <c r="G43" s="1410"/>
      <c r="H43" s="1411"/>
    </row>
    <row r="44" spans="1:8" ht="15">
      <c r="A44" s="111" t="s">
        <v>63</v>
      </c>
      <c r="B44" s="1409" t="s">
        <v>64</v>
      </c>
      <c r="C44" s="1410"/>
      <c r="D44" s="1410"/>
      <c r="E44" s="1410"/>
      <c r="F44" s="1410"/>
      <c r="G44" s="1410"/>
      <c r="H44" s="1411"/>
    </row>
    <row r="45" spans="1:8" ht="15">
      <c r="A45" s="111" t="s">
        <v>65</v>
      </c>
      <c r="B45" s="1409" t="s">
        <v>66</v>
      </c>
      <c r="C45" s="1410"/>
      <c r="D45" s="1410"/>
      <c r="E45" s="1410"/>
      <c r="F45" s="1410"/>
      <c r="G45" s="1410"/>
      <c r="H45" s="1411"/>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1" t="s">
        <v>487</v>
      </c>
      <c r="B2" s="832"/>
      <c r="C2" s="832"/>
      <c r="D2" s="832"/>
      <c r="E2" s="832"/>
      <c r="F2" s="106"/>
      <c r="G2" s="106"/>
      <c r="H2" s="106"/>
    </row>
    <row r="3" spans="1:8" ht="30.75" customHeight="1">
      <c r="A3" s="1412" t="s">
        <v>138</v>
      </c>
      <c r="B3" s="1414" t="s">
        <v>139</v>
      </c>
      <c r="C3" s="1415"/>
      <c r="D3" s="1416" t="s">
        <v>313</v>
      </c>
      <c r="E3" s="1417"/>
    </row>
    <row r="4" spans="1:8" ht="16.5" thickBot="1">
      <c r="A4" s="1413"/>
      <c r="B4" s="872" t="s">
        <v>140</v>
      </c>
      <c r="C4" s="1118" t="s">
        <v>141</v>
      </c>
      <c r="D4" s="1112" t="s">
        <v>140</v>
      </c>
      <c r="E4" s="873" t="s">
        <v>141</v>
      </c>
      <c r="G4" s="115" t="s">
        <v>142</v>
      </c>
      <c r="H4" s="116"/>
    </row>
    <row r="5" spans="1:8" ht="17.25" customHeight="1" thickBot="1">
      <c r="A5" s="867" t="s">
        <v>143</v>
      </c>
      <c r="B5" s="868">
        <v>20974.266</v>
      </c>
      <c r="C5" s="1119">
        <v>22573.526000000002</v>
      </c>
      <c r="D5" s="1113">
        <v>14.273334273703655</v>
      </c>
      <c r="E5" s="869">
        <v>5.1313944146178967</v>
      </c>
      <c r="G5" s="117" t="s">
        <v>59</v>
      </c>
      <c r="H5" s="118" t="s">
        <v>60</v>
      </c>
    </row>
    <row r="6" spans="1:8" ht="18" customHeight="1">
      <c r="A6" s="882" t="s">
        <v>144</v>
      </c>
      <c r="B6" s="945" t="s">
        <v>253</v>
      </c>
      <c r="C6" s="1120" t="s">
        <v>253</v>
      </c>
      <c r="D6" s="1114" t="s">
        <v>99</v>
      </c>
      <c r="E6" s="951" t="s">
        <v>99</v>
      </c>
      <c r="G6" s="119" t="s">
        <v>145</v>
      </c>
      <c r="H6" s="120" t="s">
        <v>146</v>
      </c>
    </row>
    <row r="7" spans="1:8" ht="18" customHeight="1">
      <c r="A7" s="616" t="s">
        <v>147</v>
      </c>
      <c r="B7" s="617">
        <v>20826.864000000001</v>
      </c>
      <c r="C7" s="1121">
        <v>23328.761999999999</v>
      </c>
      <c r="D7" s="1115">
        <v>13.75456643425853</v>
      </c>
      <c r="E7" s="1081">
        <v>8.9923558805617692</v>
      </c>
      <c r="G7" s="121" t="s">
        <v>148</v>
      </c>
      <c r="H7" s="122" t="s">
        <v>149</v>
      </c>
    </row>
    <row r="8" spans="1:8" ht="18" customHeight="1">
      <c r="A8" s="616" t="s">
        <v>150</v>
      </c>
      <c r="B8" s="617" t="s">
        <v>253</v>
      </c>
      <c r="C8" s="1121" t="s">
        <v>253</v>
      </c>
      <c r="D8" s="1116" t="s">
        <v>99</v>
      </c>
      <c r="E8" s="1080" t="s">
        <v>99</v>
      </c>
      <c r="G8" s="121" t="s">
        <v>151</v>
      </c>
      <c r="H8" s="122" t="s">
        <v>152</v>
      </c>
    </row>
    <row r="9" spans="1:8" ht="18" customHeight="1">
      <c r="A9" s="616" t="s">
        <v>153</v>
      </c>
      <c r="B9" s="1246" t="s">
        <v>99</v>
      </c>
      <c r="C9" s="1121" t="s">
        <v>253</v>
      </c>
      <c r="D9" s="1115" t="s">
        <v>99</v>
      </c>
      <c r="E9" s="1081" t="s">
        <v>99</v>
      </c>
      <c r="G9" s="121" t="s">
        <v>154</v>
      </c>
      <c r="H9" s="122" t="s">
        <v>155</v>
      </c>
    </row>
    <row r="10" spans="1:8" ht="18" customHeight="1">
      <c r="A10" s="616" t="s">
        <v>156</v>
      </c>
      <c r="B10" s="617" t="s">
        <v>253</v>
      </c>
      <c r="C10" s="1121">
        <v>20820.285</v>
      </c>
      <c r="D10" s="1116" t="s">
        <v>99</v>
      </c>
      <c r="E10" s="1081">
        <v>-1.152324035148081</v>
      </c>
      <c r="G10" s="121" t="s">
        <v>157</v>
      </c>
      <c r="H10" s="122" t="s">
        <v>158</v>
      </c>
    </row>
    <row r="11" spans="1:8" ht="18" customHeight="1">
      <c r="A11" s="616" t="s">
        <v>159</v>
      </c>
      <c r="B11" s="617" t="s">
        <v>99</v>
      </c>
      <c r="C11" s="1248" t="s">
        <v>99</v>
      </c>
      <c r="D11" s="1115" t="s">
        <v>99</v>
      </c>
      <c r="E11" s="1081" t="s">
        <v>99</v>
      </c>
      <c r="G11" s="121" t="s">
        <v>160</v>
      </c>
      <c r="H11" s="122" t="s">
        <v>161</v>
      </c>
    </row>
    <row r="12" spans="1:8" ht="18" customHeight="1">
      <c r="A12" s="616" t="s">
        <v>162</v>
      </c>
      <c r="B12" s="617">
        <v>29794.928</v>
      </c>
      <c r="C12" s="1121">
        <v>21769.625</v>
      </c>
      <c r="D12" s="1115" t="s">
        <v>99</v>
      </c>
      <c r="E12" s="1081">
        <v>1.4906326308680682</v>
      </c>
      <c r="G12" s="121" t="s">
        <v>163</v>
      </c>
      <c r="H12" s="122" t="s">
        <v>164</v>
      </c>
    </row>
    <row r="13" spans="1:8" ht="18" customHeight="1" thickBot="1">
      <c r="A13" s="618" t="s">
        <v>165</v>
      </c>
      <c r="B13" s="1042" t="s">
        <v>253</v>
      </c>
      <c r="C13" s="1122">
        <v>20339.903999999999</v>
      </c>
      <c r="D13" s="1117" t="s">
        <v>99</v>
      </c>
      <c r="E13" s="1082" t="s">
        <v>99</v>
      </c>
      <c r="G13" s="123" t="s">
        <v>166</v>
      </c>
      <c r="H13" s="124" t="s">
        <v>167</v>
      </c>
    </row>
    <row r="14" spans="1:8">
      <c r="A14" s="639" t="s">
        <v>94</v>
      </c>
      <c r="B14" s="125"/>
      <c r="C14" s="125"/>
      <c r="D14" s="125"/>
      <c r="E14" s="125"/>
    </row>
    <row r="15" spans="1:8">
      <c r="A15" s="126"/>
      <c r="B15" s="127"/>
      <c r="C15" s="127"/>
      <c r="D15" s="127"/>
    </row>
    <row r="23" spans="1:4" ht="15">
      <c r="D23" s="875"/>
    </row>
    <row r="24" spans="1:4" ht="15">
      <c r="D24" s="875"/>
    </row>
    <row r="25" spans="1:4" ht="15">
      <c r="A25" s="876"/>
      <c r="D25" s="875"/>
    </row>
    <row r="26" spans="1:4" ht="15">
      <c r="A26" s="876"/>
      <c r="D26" s="875"/>
    </row>
    <row r="27" spans="1:4" ht="15">
      <c r="A27" s="876"/>
      <c r="D27" s="875"/>
    </row>
    <row r="28" spans="1:4" ht="15">
      <c r="A28" s="876"/>
      <c r="D28" s="875"/>
    </row>
    <row r="29" spans="1:4" ht="15">
      <c r="A29" s="876"/>
      <c r="D29" s="875"/>
    </row>
    <row r="30" spans="1:4" ht="15">
      <c r="A30" s="876"/>
      <c r="D30" s="875"/>
    </row>
    <row r="31" spans="1:4" ht="15">
      <c r="A31" s="876"/>
      <c r="D31" s="875"/>
    </row>
    <row r="32" spans="1:4" ht="15">
      <c r="A32" s="876"/>
      <c r="D32" s="875"/>
    </row>
    <row r="33" spans="1:13" ht="15">
      <c r="A33" s="876"/>
      <c r="D33" s="875"/>
    </row>
    <row r="34" spans="1:13" ht="15">
      <c r="A34" s="876"/>
      <c r="D34" s="875"/>
    </row>
    <row r="35" spans="1:13" ht="15">
      <c r="A35" s="876"/>
      <c r="D35" s="875"/>
      <c r="M35" s="110" t="s">
        <v>122</v>
      </c>
    </row>
    <row r="36" spans="1:13" ht="15">
      <c r="A36" s="876"/>
      <c r="D36" s="875"/>
    </row>
    <row r="37" spans="1:13" ht="15">
      <c r="A37" s="876"/>
      <c r="D37" s="875"/>
    </row>
    <row r="38" spans="1:13" ht="15">
      <c r="A38" s="876"/>
      <c r="D38" s="875"/>
    </row>
    <row r="39" spans="1:13" ht="15">
      <c r="A39" s="876"/>
      <c r="D39" s="875"/>
    </row>
    <row r="40" spans="1:13" ht="15">
      <c r="A40" s="876"/>
      <c r="D40" s="875"/>
    </row>
    <row r="41" spans="1:13" ht="15">
      <c r="A41" s="876"/>
      <c r="D41" s="875"/>
    </row>
    <row r="42" spans="1:13" ht="15">
      <c r="A42" s="876"/>
      <c r="D42" s="875"/>
    </row>
    <row r="43" spans="1:13" ht="15">
      <c r="A43" s="876"/>
      <c r="D43" s="875"/>
    </row>
    <row r="44" spans="1:13" ht="15">
      <c r="A44" s="876"/>
      <c r="D44" s="875"/>
    </row>
    <row r="45" spans="1:13" ht="15">
      <c r="D45" s="875"/>
    </row>
    <row r="46" spans="1:13" ht="15">
      <c r="A46" s="876"/>
      <c r="D46" s="875"/>
    </row>
    <row r="47" spans="1:13" ht="15">
      <c r="A47" s="876"/>
      <c r="D47" s="875"/>
    </row>
    <row r="48" spans="1:13" ht="15">
      <c r="A48" s="876"/>
      <c r="D48" s="875"/>
    </row>
    <row r="49" spans="1:4" ht="15">
      <c r="A49" s="876"/>
      <c r="D49" s="875"/>
    </row>
    <row r="50" spans="1:4" ht="15">
      <c r="A50" s="876"/>
      <c r="D50" s="875"/>
    </row>
    <row r="51" spans="1:4" ht="15">
      <c r="A51" s="876"/>
      <c r="D51" s="875"/>
    </row>
    <row r="52" spans="1:4" ht="15">
      <c r="A52" s="876"/>
      <c r="D52" s="875"/>
    </row>
    <row r="53" spans="1:4" ht="15">
      <c r="A53" s="876"/>
      <c r="D53" s="875"/>
    </row>
    <row r="54" spans="1:4" ht="15">
      <c r="A54" s="876"/>
    </row>
    <row r="55" spans="1:4" ht="15">
      <c r="A55" s="876"/>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22" t="s">
        <v>425</v>
      </c>
      <c r="B1" s="1422"/>
      <c r="C1" s="1422"/>
      <c r="D1" s="1422"/>
      <c r="E1" s="1422"/>
      <c r="F1" s="1422"/>
      <c r="G1" s="625"/>
      <c r="H1" s="625"/>
    </row>
    <row r="2" spans="1:8" ht="13.5" customHeight="1" thickBot="1"/>
    <row r="3" spans="1:8" ht="27" customHeight="1">
      <c r="A3" s="1418" t="s">
        <v>73</v>
      </c>
      <c r="B3" s="1418" t="s">
        <v>117</v>
      </c>
      <c r="C3" s="1423" t="s">
        <v>81</v>
      </c>
      <c r="D3" s="1424"/>
      <c r="E3" s="1425"/>
      <c r="F3" s="1420" t="s">
        <v>118</v>
      </c>
      <c r="G3" s="1421"/>
      <c r="H3" s="106"/>
    </row>
    <row r="4" spans="1:8" ht="32.25" customHeight="1" thickBot="1">
      <c r="A4" s="1419"/>
      <c r="B4" s="1419"/>
      <c r="C4" s="1129">
        <v>44157</v>
      </c>
      <c r="D4" s="1130">
        <v>44150</v>
      </c>
      <c r="E4" s="1131">
        <v>43793</v>
      </c>
      <c r="F4" s="863" t="s">
        <v>343</v>
      </c>
      <c r="G4" s="864" t="s">
        <v>119</v>
      </c>
      <c r="H4" s="106"/>
    </row>
    <row r="5" spans="1:8" ht="29.25" customHeight="1">
      <c r="A5" s="911" t="s">
        <v>123</v>
      </c>
      <c r="B5" s="1022" t="s">
        <v>323</v>
      </c>
      <c r="C5" s="865">
        <v>587.28</v>
      </c>
      <c r="D5" s="1088">
        <v>587.1</v>
      </c>
      <c r="E5" s="1069">
        <v>552.15</v>
      </c>
      <c r="F5" s="1202">
        <v>3.0659172202342017E-2</v>
      </c>
      <c r="G5" s="1203">
        <v>6.3624015213257268</v>
      </c>
      <c r="H5" s="106"/>
    </row>
    <row r="6" spans="1:8" ht="28.5" customHeight="1" thickBot="1">
      <c r="A6" s="912" t="s">
        <v>124</v>
      </c>
      <c r="B6" s="1021" t="s">
        <v>323</v>
      </c>
      <c r="C6" s="1070">
        <v>863.61</v>
      </c>
      <c r="D6" s="1089">
        <v>854.64</v>
      </c>
      <c r="E6" s="1071">
        <v>843.28</v>
      </c>
      <c r="F6" s="1204">
        <v>1.0495647290087087</v>
      </c>
      <c r="G6" s="1205">
        <v>2.410824399962058</v>
      </c>
      <c r="H6" s="106"/>
    </row>
    <row r="7" spans="1:8" ht="32.25" customHeight="1" thickBot="1">
      <c r="A7" s="913" t="s">
        <v>120</v>
      </c>
      <c r="B7" s="1023" t="s">
        <v>121</v>
      </c>
      <c r="C7" s="1070" t="s">
        <v>463</v>
      </c>
      <c r="D7" s="1125" t="s">
        <v>463</v>
      </c>
      <c r="E7" s="1126" t="s">
        <v>99</v>
      </c>
      <c r="F7" s="1127" t="s">
        <v>99</v>
      </c>
      <c r="G7" s="1128" t="s">
        <v>99</v>
      </c>
      <c r="H7" s="106"/>
    </row>
    <row r="8" spans="1:8" s="106" customFormat="1" ht="15.75">
      <c r="A8" s="903"/>
      <c r="B8" s="904"/>
      <c r="D8" s="879"/>
      <c r="E8" s="880"/>
      <c r="F8" s="881"/>
      <c r="G8" s="881"/>
    </row>
    <row r="9" spans="1:8" ht="19.5" customHeight="1">
      <c r="A9" s="611" t="s">
        <v>42</v>
      </c>
      <c r="B9" s="106"/>
      <c r="C9" s="106"/>
      <c r="E9" s="106"/>
      <c r="F9" s="106"/>
      <c r="G9" s="106"/>
      <c r="H9" s="106"/>
    </row>
    <row r="10" spans="1:8" ht="13.5">
      <c r="A10" s="1256" t="s">
        <v>456</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P24" sqref="P24"/>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429" t="s">
        <v>88</v>
      </c>
      <c r="C1" s="1429"/>
      <c r="D1" s="1429"/>
      <c r="E1" s="1429"/>
      <c r="F1" s="8"/>
      <c r="G1" s="7"/>
    </row>
    <row r="2" spans="2:17" ht="20.25" thickBot="1">
      <c r="B2" s="836"/>
      <c r="C2" s="7"/>
      <c r="D2" s="7"/>
      <c r="E2" s="7"/>
      <c r="F2" s="7"/>
      <c r="H2" s="61"/>
      <c r="I2" s="61"/>
      <c r="J2" s="61"/>
      <c r="K2" s="61"/>
      <c r="L2" s="61"/>
      <c r="M2" s="61"/>
      <c r="N2" s="61"/>
      <c r="O2" s="61"/>
      <c r="P2" s="61"/>
      <c r="Q2" s="61"/>
    </row>
    <row r="3" spans="2:17" ht="25.5" customHeight="1">
      <c r="B3" s="1257"/>
      <c r="C3" s="1061" t="s">
        <v>314</v>
      </c>
      <c r="D3" s="1062"/>
      <c r="E3" s="1063" t="s">
        <v>69</v>
      </c>
      <c r="F3" s="1427"/>
    </row>
    <row r="4" spans="2:17" ht="34.5" customHeight="1" thickBot="1">
      <c r="B4" s="1258" t="s">
        <v>43</v>
      </c>
      <c r="C4" s="1259">
        <v>44155</v>
      </c>
      <c r="D4" s="1259">
        <v>44148</v>
      </c>
      <c r="E4" s="1064" t="s">
        <v>310</v>
      </c>
      <c r="F4" s="1428"/>
      <c r="G4" s="635" t="s">
        <v>42</v>
      </c>
      <c r="H4" s="105"/>
      <c r="I4" s="105"/>
      <c r="J4" s="105"/>
      <c r="K4" s="105"/>
      <c r="L4" s="105"/>
      <c r="M4" s="105"/>
      <c r="N4" s="105"/>
      <c r="O4" s="105"/>
      <c r="P4" s="105"/>
      <c r="Q4" s="105"/>
    </row>
    <row r="5" spans="2:17" ht="29.25" customHeight="1">
      <c r="B5" s="1260" t="s">
        <v>315</v>
      </c>
      <c r="C5" s="1261"/>
      <c r="D5" s="1261"/>
      <c r="E5" s="1262"/>
      <c r="F5" s="10"/>
      <c r="G5" s="1426" t="s">
        <v>342</v>
      </c>
      <c r="H5" s="1426"/>
      <c r="I5" s="1426"/>
      <c r="J5" s="1426"/>
      <c r="K5" s="1426"/>
      <c r="L5" s="1426"/>
      <c r="M5" s="1426"/>
      <c r="N5" s="1426"/>
      <c r="O5" s="1426"/>
      <c r="P5" s="1426"/>
      <c r="Q5" s="1426"/>
    </row>
    <row r="6" spans="2:17" ht="18" customHeight="1">
      <c r="B6" s="619" t="s">
        <v>44</v>
      </c>
      <c r="C6" s="1065" t="s">
        <v>99</v>
      </c>
      <c r="D6" s="1065" t="s">
        <v>99</v>
      </c>
      <c r="E6" s="1018" t="s">
        <v>99</v>
      </c>
      <c r="F6" s="10"/>
      <c r="G6" s="1426"/>
      <c r="H6" s="1426"/>
      <c r="I6" s="1426"/>
      <c r="J6" s="1426"/>
      <c r="K6" s="1426"/>
      <c r="L6" s="1426"/>
      <c r="M6" s="1426"/>
      <c r="N6" s="1426"/>
      <c r="O6" s="1426"/>
      <c r="P6" s="1426"/>
      <c r="Q6" s="1426"/>
    </row>
    <row r="7" spans="2:17" ht="15.75">
      <c r="B7" s="619" t="s">
        <v>45</v>
      </c>
      <c r="C7" s="620" t="s">
        <v>99</v>
      </c>
      <c r="D7" s="620" t="s">
        <v>99</v>
      </c>
      <c r="E7" s="1018" t="s">
        <v>99</v>
      </c>
      <c r="F7" s="16"/>
      <c r="G7" s="15"/>
      <c r="H7" s="15"/>
      <c r="I7" s="6"/>
      <c r="J7" s="9"/>
      <c r="K7" s="9"/>
      <c r="L7" s="9"/>
      <c r="M7" s="9"/>
      <c r="N7" s="9"/>
    </row>
    <row r="8" spans="2:17" ht="15.75">
      <c r="B8" s="636" t="s">
        <v>46</v>
      </c>
      <c r="C8" s="626" t="s">
        <v>253</v>
      </c>
      <c r="D8" s="626" t="s">
        <v>253</v>
      </c>
      <c r="E8" s="950" t="s">
        <v>99</v>
      </c>
      <c r="F8" s="10"/>
      <c r="G8" s="17"/>
      <c r="H8" s="17"/>
      <c r="I8" s="18"/>
      <c r="J8" s="9"/>
      <c r="K8" s="9"/>
      <c r="L8" s="9"/>
      <c r="M8" s="9"/>
      <c r="N8" s="9"/>
    </row>
    <row r="9" spans="2:17" ht="15.75">
      <c r="B9" s="637" t="s">
        <v>255</v>
      </c>
      <c r="C9" s="627" t="s">
        <v>99</v>
      </c>
      <c r="D9" s="627" t="s">
        <v>99</v>
      </c>
      <c r="E9" s="1019" t="s">
        <v>99</v>
      </c>
      <c r="F9" s="10"/>
      <c r="G9" s="19"/>
      <c r="H9" s="19"/>
      <c r="I9" s="20"/>
      <c r="J9" s="13"/>
      <c r="K9" s="12"/>
      <c r="L9" s="14"/>
    </row>
    <row r="10" spans="2:17" ht="15.75">
      <c r="B10" s="637" t="s">
        <v>256</v>
      </c>
      <c r="C10" s="627" t="s">
        <v>99</v>
      </c>
      <c r="D10" s="627" t="s">
        <v>99</v>
      </c>
      <c r="E10" s="1019" t="s">
        <v>99</v>
      </c>
      <c r="F10" s="16"/>
      <c r="G10" s="19"/>
      <c r="H10" s="19"/>
      <c r="I10" s="20"/>
      <c r="J10" s="21"/>
      <c r="K10" s="11"/>
      <c r="L10" s="22"/>
    </row>
    <row r="11" spans="2:17" ht="16.5" thickBot="1">
      <c r="B11" s="638" t="s">
        <v>350</v>
      </c>
      <c r="C11" s="634" t="s">
        <v>99</v>
      </c>
      <c r="D11" s="634" t="s">
        <v>99</v>
      </c>
      <c r="E11" s="1020" t="s">
        <v>99</v>
      </c>
      <c r="F11" s="10"/>
      <c r="G11" s="23"/>
      <c r="H11" s="23"/>
      <c r="I11" s="20"/>
      <c r="J11" s="13"/>
      <c r="K11" s="12"/>
      <c r="L11" s="14"/>
    </row>
    <row r="12" spans="2:17" ht="22.5" customHeight="1">
      <c r="B12" s="1260" t="s">
        <v>316</v>
      </c>
      <c r="C12" s="1263"/>
      <c r="D12" s="1263"/>
      <c r="E12" s="1264"/>
      <c r="F12" s="10"/>
      <c r="G12" s="23"/>
      <c r="H12" s="23"/>
      <c r="I12" s="24"/>
      <c r="J12" s="13"/>
      <c r="K12" s="12"/>
      <c r="L12" s="14"/>
    </row>
    <row r="13" spans="2:17" ht="15.75">
      <c r="B13" s="619" t="s">
        <v>44</v>
      </c>
      <c r="C13" s="1066" t="s">
        <v>99</v>
      </c>
      <c r="D13" s="1065" t="s">
        <v>99</v>
      </c>
      <c r="E13" s="1018" t="s">
        <v>99</v>
      </c>
      <c r="F13" s="16"/>
      <c r="G13" s="23"/>
      <c r="H13" s="23"/>
      <c r="I13" s="20"/>
      <c r="J13" s="21"/>
      <c r="K13" s="11"/>
      <c r="L13" s="22"/>
    </row>
    <row r="14" spans="2:17" ht="15.75">
      <c r="B14" s="619" t="s">
        <v>45</v>
      </c>
      <c r="C14" s="1066" t="s">
        <v>99</v>
      </c>
      <c r="D14" s="620" t="s">
        <v>99</v>
      </c>
      <c r="E14" s="1018" t="s">
        <v>99</v>
      </c>
      <c r="F14" s="16"/>
      <c r="G14" s="23"/>
      <c r="H14" s="23"/>
      <c r="I14" s="20"/>
      <c r="J14" s="21"/>
      <c r="K14" s="11"/>
      <c r="L14" s="22"/>
    </row>
    <row r="15" spans="2:17" ht="15.75">
      <c r="B15" s="636" t="s">
        <v>46</v>
      </c>
      <c r="C15" s="626" t="s">
        <v>253</v>
      </c>
      <c r="D15" s="626" t="s">
        <v>253</v>
      </c>
      <c r="E15" s="950" t="s">
        <v>99</v>
      </c>
      <c r="F15" s="16"/>
      <c r="G15" s="25"/>
      <c r="H15" s="25"/>
      <c r="I15" s="26"/>
      <c r="J15" s="21"/>
      <c r="K15" s="11"/>
      <c r="L15" s="22"/>
    </row>
    <row r="16" spans="2:17" ht="15.75">
      <c r="B16" s="637" t="s">
        <v>255</v>
      </c>
      <c r="C16" s="627" t="s">
        <v>99</v>
      </c>
      <c r="D16" s="627" t="s">
        <v>99</v>
      </c>
      <c r="E16" s="1019" t="s">
        <v>99</v>
      </c>
      <c r="F16" s="16"/>
      <c r="G16" s="19"/>
      <c r="H16" s="19"/>
      <c r="I16" s="20"/>
      <c r="J16" s="21"/>
      <c r="K16" s="11"/>
      <c r="L16" s="22"/>
    </row>
    <row r="17" spans="2:15" ht="15.75">
      <c r="B17" s="637" t="s">
        <v>256</v>
      </c>
      <c r="C17" s="627" t="s">
        <v>99</v>
      </c>
      <c r="D17" s="627" t="s">
        <v>99</v>
      </c>
      <c r="E17" s="1019" t="s">
        <v>99</v>
      </c>
      <c r="F17" s="16"/>
      <c r="G17" s="19"/>
      <c r="H17" s="19"/>
      <c r="I17" s="20"/>
      <c r="J17" s="21"/>
      <c r="K17" s="11"/>
      <c r="L17" s="22"/>
    </row>
    <row r="18" spans="2:15" ht="16.5" thickBot="1">
      <c r="B18" s="638" t="s">
        <v>350</v>
      </c>
      <c r="C18" s="634" t="s">
        <v>99</v>
      </c>
      <c r="D18" s="634" t="s">
        <v>99</v>
      </c>
      <c r="E18" s="1020" t="s">
        <v>99</v>
      </c>
      <c r="F18" s="16"/>
      <c r="G18" s="23"/>
      <c r="H18" s="23"/>
      <c r="I18" s="20"/>
      <c r="J18" s="21"/>
      <c r="K18" s="11"/>
      <c r="L18" s="22"/>
    </row>
    <row r="19" spans="2:15" ht="20.25" customHeight="1">
      <c r="B19" s="1265" t="s">
        <v>317</v>
      </c>
      <c r="C19" s="1266"/>
      <c r="D19" s="1266"/>
      <c r="E19" s="1267"/>
      <c r="F19" s="16"/>
      <c r="G19" s="23"/>
      <c r="H19" s="23"/>
      <c r="I19" s="24"/>
      <c r="J19" s="21"/>
      <c r="K19" s="11"/>
      <c r="L19" s="22"/>
      <c r="O19" t="s">
        <v>122</v>
      </c>
    </row>
    <row r="20" spans="2:15" ht="15.75">
      <c r="B20" s="619" t="s">
        <v>44</v>
      </c>
      <c r="C20" s="1066" t="s">
        <v>99</v>
      </c>
      <c r="D20" s="620" t="s">
        <v>99</v>
      </c>
      <c r="E20" s="1018" t="s">
        <v>99</v>
      </c>
      <c r="F20" s="16"/>
      <c r="G20" s="23"/>
      <c r="H20" s="23"/>
      <c r="I20" s="20"/>
      <c r="J20" s="21"/>
      <c r="K20" s="11"/>
      <c r="L20" s="22"/>
    </row>
    <row r="21" spans="2:15" ht="15.75">
      <c r="B21" s="619" t="s">
        <v>45</v>
      </c>
      <c r="C21" s="1066" t="s">
        <v>99</v>
      </c>
      <c r="D21" s="620" t="s">
        <v>99</v>
      </c>
      <c r="E21" s="1018" t="s">
        <v>99</v>
      </c>
      <c r="F21" s="16"/>
      <c r="G21" s="23"/>
      <c r="H21" s="23"/>
      <c r="I21" s="20"/>
      <c r="J21" s="21"/>
      <c r="K21" s="11"/>
      <c r="L21" s="22"/>
    </row>
    <row r="22" spans="2:15" ht="15.75">
      <c r="B22" s="636" t="s">
        <v>46</v>
      </c>
      <c r="C22" s="626" t="s">
        <v>253</v>
      </c>
      <c r="D22" s="626" t="s">
        <v>253</v>
      </c>
      <c r="E22" s="950" t="s">
        <v>99</v>
      </c>
      <c r="F22" s="16"/>
      <c r="G22" s="25"/>
      <c r="H22" s="25"/>
      <c r="I22" s="26"/>
      <c r="J22" s="21"/>
      <c r="K22" s="11"/>
      <c r="L22" s="22"/>
      <c r="O22" s="58"/>
    </row>
    <row r="23" spans="2:15" ht="15.75">
      <c r="B23" s="637" t="s">
        <v>255</v>
      </c>
      <c r="C23" s="627" t="s">
        <v>99</v>
      </c>
      <c r="D23" s="627" t="s">
        <v>99</v>
      </c>
      <c r="E23" s="1019" t="s">
        <v>99</v>
      </c>
      <c r="F23" s="16"/>
      <c r="G23" s="19"/>
      <c r="H23" s="19"/>
      <c r="I23" s="20"/>
      <c r="J23" s="21"/>
      <c r="K23" s="11"/>
      <c r="L23" s="22"/>
    </row>
    <row r="24" spans="2:15" ht="15.75">
      <c r="B24" s="637" t="s">
        <v>256</v>
      </c>
      <c r="C24" s="627" t="s">
        <v>99</v>
      </c>
      <c r="D24" s="627" t="s">
        <v>99</v>
      </c>
      <c r="E24" s="1019" t="s">
        <v>99</v>
      </c>
      <c r="F24" s="16"/>
      <c r="G24" s="19"/>
      <c r="H24" s="19"/>
      <c r="I24" s="20"/>
      <c r="J24" s="21"/>
      <c r="K24" s="11"/>
      <c r="L24" s="22"/>
    </row>
    <row r="25" spans="2:15" ht="16.5" thickBot="1">
      <c r="B25" s="638" t="s">
        <v>350</v>
      </c>
      <c r="C25" s="634" t="s">
        <v>99</v>
      </c>
      <c r="D25" s="634" t="s">
        <v>99</v>
      </c>
      <c r="E25" s="1020" t="s">
        <v>99</v>
      </c>
      <c r="F25" s="16"/>
      <c r="G25" s="23"/>
      <c r="H25" s="23"/>
      <c r="I25" s="20"/>
      <c r="J25" s="21"/>
      <c r="K25" s="11"/>
      <c r="L25" s="22"/>
    </row>
    <row r="26" spans="2:15" ht="15">
      <c r="B26" s="612" t="s">
        <v>94</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I-IX_2020</vt:lpstr>
      <vt:lpstr>Eksport I-IX_2020</vt:lpstr>
      <vt:lpstr>Import_I-IX_2020</vt:lpstr>
      <vt:lpstr>Handel-zagr. 2019ost.</vt:lpstr>
      <vt:lpstr>Eksport 2019ost.</vt:lpstr>
      <vt:lpstr>Import 2019ost.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Banasiewicz Dariusz</cp:lastModifiedBy>
  <cp:lastPrinted>2019-09-12T10:05:47Z</cp:lastPrinted>
  <dcterms:created xsi:type="dcterms:W3CDTF">2005-01-11T09:21:45Z</dcterms:created>
  <dcterms:modified xsi:type="dcterms:W3CDTF">2020-11-26T14:36:40Z</dcterms:modified>
</cp:coreProperties>
</file>