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zerszen\Desktop\RFRDL 2023\REMONTY\Zatwierdzone\"/>
    </mc:Choice>
  </mc:AlternateContent>
  <bookViews>
    <workbookView xWindow="0" yWindow="0" windowWidth="18936" windowHeight="8856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4" hidden="1">'gm rez'!$A$2:$S$2</definedName>
    <definedName name="_xlnm.Print_Area" localSheetId="2">'gm podst'!$A$1:$O$138</definedName>
    <definedName name="_xlnm.Print_Area" localSheetId="4">'gm rez'!$A$1:$O$71</definedName>
    <definedName name="_xlnm.Print_Area" localSheetId="1">'pow podst'!$A$1:$N$34</definedName>
    <definedName name="_xlnm.Print_Area" localSheetId="3">'pow rez'!$A$1:$N$10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134" i="13" l="1"/>
  <c r="K30" i="3"/>
  <c r="N30" i="3" s="1"/>
  <c r="L30" i="3" l="1"/>
  <c r="M134" i="13"/>
  <c r="O134" i="13"/>
  <c r="L98" i="13"/>
  <c r="O98" i="13" s="1"/>
  <c r="L35" i="13"/>
  <c r="O35" i="13" s="1"/>
  <c r="L5" i="13"/>
  <c r="O5" i="13" s="1"/>
  <c r="P132" i="13"/>
  <c r="Q132" i="13"/>
  <c r="R132" i="13" s="1"/>
  <c r="S132" i="13"/>
  <c r="L133" i="13"/>
  <c r="O133" i="13" s="1"/>
  <c r="L119" i="13"/>
  <c r="O119" i="13" s="1"/>
  <c r="L44" i="13"/>
  <c r="M44" i="13" s="1"/>
  <c r="L99" i="13"/>
  <c r="O99" i="13" s="1"/>
  <c r="P131" i="13"/>
  <c r="Q131" i="13"/>
  <c r="R131" i="13" s="1"/>
  <c r="S131" i="13"/>
  <c r="L30" i="13"/>
  <c r="O30" i="13" s="1"/>
  <c r="L23" i="13"/>
  <c r="O23" i="13" s="1"/>
  <c r="L22" i="13"/>
  <c r="O22" i="13" s="1"/>
  <c r="L17" i="13"/>
  <c r="O17" i="13" s="1"/>
  <c r="L38" i="13"/>
  <c r="M38" i="13" s="1"/>
  <c r="Q133" i="13" l="1"/>
  <c r="R133" i="13" s="1"/>
  <c r="P133" i="13"/>
  <c r="M98" i="13"/>
  <c r="M35" i="13"/>
  <c r="M5" i="13"/>
  <c r="M133" i="13"/>
  <c r="S133" i="13" s="1"/>
  <c r="M119" i="13"/>
  <c r="O44" i="13"/>
  <c r="M99" i="13"/>
  <c r="M30" i="13"/>
  <c r="M23" i="13"/>
  <c r="M22" i="13"/>
  <c r="M17" i="13"/>
  <c r="O38" i="13"/>
  <c r="L80" i="13"/>
  <c r="O80" i="13" s="1"/>
  <c r="L33" i="13"/>
  <c r="O33" i="13" s="1"/>
  <c r="L20" i="13"/>
  <c r="M20" i="13" s="1"/>
  <c r="L63" i="13"/>
  <c r="O63" i="13" s="1"/>
  <c r="L16" i="13"/>
  <c r="O16" i="13" s="1"/>
  <c r="L49" i="13"/>
  <c r="M49" i="13" s="1"/>
  <c r="L9" i="13"/>
  <c r="O9" i="13" s="1"/>
  <c r="L28" i="13"/>
  <c r="O28" i="13" s="1"/>
  <c r="L103" i="13"/>
  <c r="O103" i="13" s="1"/>
  <c r="L107" i="13"/>
  <c r="O107" i="13" s="1"/>
  <c r="L112" i="13"/>
  <c r="M112" i="13" s="1"/>
  <c r="L47" i="13"/>
  <c r="O47" i="13" s="1"/>
  <c r="L91" i="13"/>
  <c r="O91" i="13" s="1"/>
  <c r="L88" i="13"/>
  <c r="O88" i="13" s="1"/>
  <c r="L75" i="13"/>
  <c r="O75" i="13" s="1"/>
  <c r="L7" i="13"/>
  <c r="O7" i="13" s="1"/>
  <c r="L24" i="13"/>
  <c r="O24" i="13" s="1"/>
  <c r="P130" i="13"/>
  <c r="Q130" i="13"/>
  <c r="R130" i="13" s="1"/>
  <c r="S130" i="13"/>
  <c r="L129" i="13"/>
  <c r="O129" i="13" s="1"/>
  <c r="L128" i="13"/>
  <c r="O128" i="13" s="1"/>
  <c r="L64" i="13"/>
  <c r="M64" i="13" s="1"/>
  <c r="L104" i="13"/>
  <c r="O104" i="13" s="1"/>
  <c r="L13" i="13"/>
  <c r="O13" i="13" s="1"/>
  <c r="L41" i="13"/>
  <c r="O41" i="13" s="1"/>
  <c r="L37" i="13"/>
  <c r="M37" i="13" s="1"/>
  <c r="L29" i="13"/>
  <c r="M29" i="13" s="1"/>
  <c r="L123" i="13"/>
  <c r="O123" i="13" s="1"/>
  <c r="L90" i="13"/>
  <c r="O90" i="13" s="1"/>
  <c r="O20" i="13" l="1"/>
  <c r="M80" i="13"/>
  <c r="M33" i="13"/>
  <c r="M63" i="13"/>
  <c r="M16" i="13"/>
  <c r="O49" i="13"/>
  <c r="M9" i="13"/>
  <c r="M28" i="13"/>
  <c r="M103" i="13"/>
  <c r="M107" i="13"/>
  <c r="O112" i="13"/>
  <c r="M47" i="13"/>
  <c r="M91" i="13"/>
  <c r="M88" i="13"/>
  <c r="M75" i="13"/>
  <c r="S75" i="13" s="1"/>
  <c r="M7" i="13"/>
  <c r="M24" i="13"/>
  <c r="P129" i="13"/>
  <c r="M129" i="13"/>
  <c r="S129" i="13" s="1"/>
  <c r="Q129" i="13"/>
  <c r="R129" i="13" s="1"/>
  <c r="P128" i="13"/>
  <c r="Q128" i="13"/>
  <c r="R128" i="13" s="1"/>
  <c r="M128" i="13"/>
  <c r="S128" i="13" s="1"/>
  <c r="O64" i="13"/>
  <c r="M104" i="13"/>
  <c r="M13" i="13"/>
  <c r="M41" i="13"/>
  <c r="O37" i="13"/>
  <c r="O29" i="13"/>
  <c r="M123" i="13"/>
  <c r="M90" i="13"/>
  <c r="S7" i="15"/>
  <c r="Q7" i="15"/>
  <c r="R7" i="15" s="1"/>
  <c r="P7" i="15"/>
  <c r="Q75" i="13"/>
  <c r="R75" i="13" s="1"/>
  <c r="P75" i="13"/>
  <c r="S134" i="13"/>
  <c r="Q134" i="13"/>
  <c r="R134" i="13" s="1"/>
  <c r="P134" i="13"/>
  <c r="S127" i="13"/>
  <c r="Q127" i="13"/>
  <c r="R127" i="13" s="1"/>
  <c r="P127" i="13"/>
  <c r="S126" i="13"/>
  <c r="Q126" i="13"/>
  <c r="R126" i="13" s="1"/>
  <c r="P126" i="13"/>
  <c r="I68" i="15" l="1"/>
  <c r="S38" i="13" l="1"/>
  <c r="Q38" i="13"/>
  <c r="R38" i="13" s="1"/>
  <c r="P38" i="13"/>
  <c r="S36" i="15"/>
  <c r="Q36" i="15"/>
  <c r="R36" i="15" s="1"/>
  <c r="P36" i="15"/>
  <c r="S35" i="15"/>
  <c r="Q35" i="15"/>
  <c r="R35" i="15" s="1"/>
  <c r="P35" i="15"/>
  <c r="S34" i="15"/>
  <c r="Q34" i="15"/>
  <c r="R34" i="15" s="1"/>
  <c r="P34" i="15"/>
  <c r="S33" i="15"/>
  <c r="Q33" i="15"/>
  <c r="R33" i="15" s="1"/>
  <c r="P33" i="15"/>
  <c r="S32" i="15"/>
  <c r="Q32" i="15"/>
  <c r="R32" i="15" s="1"/>
  <c r="P32" i="15"/>
  <c r="S31" i="15"/>
  <c r="Q31" i="15"/>
  <c r="R31" i="15" s="1"/>
  <c r="P31" i="15"/>
  <c r="S30" i="15"/>
  <c r="Q30" i="15"/>
  <c r="R30" i="15" s="1"/>
  <c r="P30" i="15"/>
  <c r="S29" i="15"/>
  <c r="Q29" i="15"/>
  <c r="R29" i="15" s="1"/>
  <c r="P29" i="15"/>
  <c r="S28" i="15"/>
  <c r="Q28" i="15"/>
  <c r="R28" i="15" s="1"/>
  <c r="P28" i="15"/>
  <c r="S27" i="15"/>
  <c r="Q27" i="15"/>
  <c r="R27" i="15" s="1"/>
  <c r="P27" i="15"/>
  <c r="S26" i="15"/>
  <c r="Q26" i="15"/>
  <c r="R26" i="15" s="1"/>
  <c r="P26" i="15"/>
  <c r="S25" i="15"/>
  <c r="Q25" i="15"/>
  <c r="R25" i="15" s="1"/>
  <c r="P25" i="15"/>
  <c r="S24" i="15"/>
  <c r="Q24" i="15"/>
  <c r="R24" i="15" s="1"/>
  <c r="P24" i="15"/>
  <c r="S23" i="15"/>
  <c r="Q23" i="15"/>
  <c r="R23" i="15" s="1"/>
  <c r="P23" i="15"/>
  <c r="S22" i="15"/>
  <c r="Q22" i="15"/>
  <c r="R22" i="15" s="1"/>
  <c r="P22" i="15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S18" i="15"/>
  <c r="Q18" i="15"/>
  <c r="R18" i="15" s="1"/>
  <c r="P18" i="15"/>
  <c r="S17" i="15"/>
  <c r="Q17" i="15"/>
  <c r="R17" i="15" s="1"/>
  <c r="P17" i="15"/>
  <c r="S16" i="15"/>
  <c r="Q16" i="15"/>
  <c r="R16" i="15" s="1"/>
  <c r="P16" i="15"/>
  <c r="S15" i="15"/>
  <c r="Q15" i="15"/>
  <c r="R15" i="15" s="1"/>
  <c r="P15" i="15"/>
  <c r="S14" i="15"/>
  <c r="Q14" i="15"/>
  <c r="R14" i="15" s="1"/>
  <c r="P14" i="15"/>
  <c r="S13" i="15"/>
  <c r="Q13" i="15"/>
  <c r="R13" i="15" s="1"/>
  <c r="P13" i="15"/>
  <c r="S12" i="15"/>
  <c r="Q12" i="15"/>
  <c r="R12" i="15" s="1"/>
  <c r="P12" i="15"/>
  <c r="S11" i="15"/>
  <c r="Q11" i="15"/>
  <c r="R11" i="15" s="1"/>
  <c r="P11" i="15"/>
  <c r="S10" i="15"/>
  <c r="Q10" i="15"/>
  <c r="R10" i="15" s="1"/>
  <c r="P10" i="15"/>
  <c r="S9" i="15"/>
  <c r="Q9" i="15"/>
  <c r="R9" i="15" s="1"/>
  <c r="P9" i="15"/>
  <c r="S8" i="15"/>
  <c r="Q8" i="15"/>
  <c r="R8" i="15" s="1"/>
  <c r="P8" i="15"/>
  <c r="G22" i="7"/>
  <c r="F22" i="7"/>
  <c r="E22" i="7"/>
  <c r="O68" i="15"/>
  <c r="L68" i="15"/>
  <c r="M68" i="15"/>
  <c r="K68" i="15"/>
  <c r="D22" i="7"/>
  <c r="C22" i="7"/>
  <c r="F21" i="7"/>
  <c r="E21" i="7"/>
  <c r="D21" i="7"/>
  <c r="C21" i="7"/>
  <c r="C19" i="7"/>
  <c r="S41" i="15"/>
  <c r="Q41" i="15"/>
  <c r="R41" i="15" s="1"/>
  <c r="P41" i="15"/>
  <c r="Q4" i="15"/>
  <c r="R4" i="15" s="1"/>
  <c r="Q6" i="15" l="1"/>
  <c r="R6" i="15" s="1"/>
  <c r="S6" i="15"/>
  <c r="P6" i="15"/>
  <c r="Q5" i="15"/>
  <c r="R5" i="15" s="1"/>
  <c r="S5" i="15"/>
  <c r="P5" i="15"/>
  <c r="P4" i="15"/>
  <c r="S4" i="15"/>
  <c r="Q3" i="15" l="1"/>
  <c r="R3" i="15" s="1"/>
  <c r="P3" i="15"/>
  <c r="S3" i="15"/>
  <c r="P124" i="13"/>
  <c r="Q124" i="13"/>
  <c r="R124" i="13" s="1"/>
  <c r="S124" i="13"/>
  <c r="Q122" i="13"/>
  <c r="R122" i="13" s="1"/>
  <c r="P121" i="13"/>
  <c r="Q121" i="13"/>
  <c r="R121" i="13" s="1"/>
  <c r="S121" i="13"/>
  <c r="P122" i="13"/>
  <c r="S122" i="13"/>
  <c r="P123" i="13"/>
  <c r="Q123" i="13"/>
  <c r="R123" i="13" s="1"/>
  <c r="S123" i="13"/>
  <c r="I135" i="13"/>
  <c r="P125" i="13" l="1"/>
  <c r="S125" i="13"/>
  <c r="Q125" i="13"/>
  <c r="R125" i="13" s="1"/>
  <c r="H7" i="14"/>
  <c r="J7" i="14"/>
  <c r="O3" i="14"/>
  <c r="P24" i="13"/>
  <c r="S45" i="13"/>
  <c r="S19" i="13"/>
  <c r="S28" i="13"/>
  <c r="K7" i="14" l="1"/>
  <c r="N7" i="14"/>
  <c r="G21" i="7" s="1"/>
  <c r="P5" i="14"/>
  <c r="Q5" i="14" s="1"/>
  <c r="P6" i="14"/>
  <c r="Q6" i="14" s="1"/>
  <c r="R6" i="14"/>
  <c r="O6" i="14"/>
  <c r="P4" i="14"/>
  <c r="Q4" i="14" s="1"/>
  <c r="O4" i="14"/>
  <c r="R4" i="14"/>
  <c r="P3" i="14"/>
  <c r="Q3" i="14" s="1"/>
  <c r="R5" i="14"/>
  <c r="O5" i="14"/>
  <c r="Q52" i="13"/>
  <c r="R52" i="13" s="1"/>
  <c r="Q76" i="13"/>
  <c r="R76" i="13" s="1"/>
  <c r="S76" i="13"/>
  <c r="P76" i="13"/>
  <c r="S52" i="13"/>
  <c r="P52" i="13"/>
  <c r="Q24" i="13"/>
  <c r="R24" i="13" s="1"/>
  <c r="S24" i="13"/>
  <c r="P45" i="13"/>
  <c r="Q45" i="13"/>
  <c r="R45" i="13" s="1"/>
  <c r="Q39" i="15"/>
  <c r="R39" i="15" s="1"/>
  <c r="S39" i="15"/>
  <c r="P39" i="15"/>
  <c r="Q34" i="13"/>
  <c r="R34" i="13" s="1"/>
  <c r="S34" i="13"/>
  <c r="P34" i="13"/>
  <c r="Q19" i="13"/>
  <c r="R19" i="13" s="1"/>
  <c r="P19" i="13"/>
  <c r="Q32" i="13"/>
  <c r="R32" i="13" s="1"/>
  <c r="S32" i="13"/>
  <c r="P32" i="13"/>
  <c r="P28" i="13"/>
  <c r="Q28" i="13"/>
  <c r="R28" i="13" s="1"/>
  <c r="Q15" i="13"/>
  <c r="R15" i="13" s="1"/>
  <c r="S15" i="13"/>
  <c r="P15" i="13"/>
  <c r="O7" i="14" l="1"/>
  <c r="P7" i="14"/>
  <c r="R7" i="14"/>
  <c r="R3" i="14"/>
  <c r="L7" i="14"/>
  <c r="Q54" i="13" l="1"/>
  <c r="R54" i="13" s="1"/>
  <c r="S54" i="13"/>
  <c r="P54" i="13"/>
  <c r="Q66" i="15"/>
  <c r="R66" i="15" s="1"/>
  <c r="S66" i="15"/>
  <c r="P66" i="15"/>
  <c r="P27" i="3"/>
  <c r="Q27" i="3" s="1"/>
  <c r="R27" i="3"/>
  <c r="O27" i="3"/>
  <c r="Q120" i="13" l="1"/>
  <c r="R120" i="13" s="1"/>
  <c r="S120" i="13"/>
  <c r="P120" i="13"/>
  <c r="R28" i="3"/>
  <c r="R25" i="3"/>
  <c r="P24" i="3"/>
  <c r="Q24" i="3" s="1"/>
  <c r="R21" i="3"/>
  <c r="P20" i="3"/>
  <c r="Q20" i="3" s="1"/>
  <c r="R24" i="3" l="1"/>
  <c r="O25" i="3"/>
  <c r="O21" i="3"/>
  <c r="R20" i="3"/>
  <c r="O24" i="3"/>
  <c r="O20" i="3"/>
  <c r="O28" i="3"/>
  <c r="P29" i="3"/>
  <c r="Q29" i="3" s="1"/>
  <c r="P28" i="3"/>
  <c r="Q28" i="3" s="1"/>
  <c r="R29" i="3"/>
  <c r="O29" i="3"/>
  <c r="P18" i="3"/>
  <c r="Q18" i="3" s="1"/>
  <c r="P22" i="3"/>
  <c r="Q22" i="3" s="1"/>
  <c r="R18" i="3"/>
  <c r="O19" i="3"/>
  <c r="P21" i="3"/>
  <c r="Q21" i="3" s="1"/>
  <c r="R22" i="3"/>
  <c r="O23" i="3"/>
  <c r="P25" i="3"/>
  <c r="Q25" i="3" s="1"/>
  <c r="R26" i="3"/>
  <c r="P19" i="3"/>
  <c r="Q19" i="3" s="1"/>
  <c r="P23" i="3"/>
  <c r="Q23" i="3" s="1"/>
  <c r="R19" i="3"/>
  <c r="R23" i="3"/>
  <c r="P26" i="3"/>
  <c r="Q26" i="3" s="1"/>
  <c r="O18" i="3"/>
  <c r="O22" i="3"/>
  <c r="O26" i="3"/>
  <c r="P17" i="3"/>
  <c r="Q17" i="3" s="1"/>
  <c r="R17" i="3"/>
  <c r="O17" i="3"/>
  <c r="S67" i="15" l="1"/>
  <c r="S65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0" i="15"/>
  <c r="S38" i="15"/>
  <c r="S37" i="15"/>
  <c r="P37" i="15"/>
  <c r="Q37" i="15"/>
  <c r="R37" i="15" s="1"/>
  <c r="P38" i="15"/>
  <c r="Q38" i="15"/>
  <c r="R38" i="15" s="1"/>
  <c r="P40" i="15"/>
  <c r="Q40" i="15"/>
  <c r="R40" i="15" s="1"/>
  <c r="P42" i="15"/>
  <c r="Q42" i="15"/>
  <c r="R42" i="15" s="1"/>
  <c r="P43" i="15"/>
  <c r="Q43" i="15"/>
  <c r="R43" i="15" s="1"/>
  <c r="P44" i="15"/>
  <c r="Q44" i="15"/>
  <c r="R44" i="15" s="1"/>
  <c r="P45" i="15"/>
  <c r="Q45" i="15"/>
  <c r="R45" i="15" s="1"/>
  <c r="P46" i="15"/>
  <c r="Q46" i="15"/>
  <c r="R46" i="15" s="1"/>
  <c r="P47" i="15"/>
  <c r="Q47" i="15"/>
  <c r="R47" i="15" s="1"/>
  <c r="P48" i="15"/>
  <c r="Q48" i="15"/>
  <c r="R48" i="15" s="1"/>
  <c r="P49" i="15"/>
  <c r="Q49" i="15"/>
  <c r="R49" i="15" s="1"/>
  <c r="P50" i="15"/>
  <c r="Q50" i="15"/>
  <c r="R50" i="15" s="1"/>
  <c r="P51" i="15"/>
  <c r="Q51" i="15"/>
  <c r="R51" i="15" s="1"/>
  <c r="P52" i="15"/>
  <c r="Q52" i="15"/>
  <c r="R52" i="15" s="1"/>
  <c r="P53" i="15"/>
  <c r="Q53" i="15"/>
  <c r="R53" i="15" s="1"/>
  <c r="P54" i="15"/>
  <c r="Q54" i="15"/>
  <c r="R54" i="15" s="1"/>
  <c r="P55" i="15"/>
  <c r="Q55" i="15"/>
  <c r="R55" i="15" s="1"/>
  <c r="P56" i="15"/>
  <c r="Q56" i="15"/>
  <c r="R56" i="15" s="1"/>
  <c r="P57" i="15"/>
  <c r="Q57" i="15"/>
  <c r="R57" i="15" s="1"/>
  <c r="P58" i="15"/>
  <c r="Q58" i="15"/>
  <c r="R58" i="15" s="1"/>
  <c r="P59" i="15"/>
  <c r="Q59" i="15"/>
  <c r="R59" i="15" s="1"/>
  <c r="P60" i="15"/>
  <c r="Q60" i="15"/>
  <c r="R60" i="15" s="1"/>
  <c r="P61" i="15"/>
  <c r="Q61" i="15"/>
  <c r="R61" i="15" s="1"/>
  <c r="P62" i="15"/>
  <c r="Q62" i="15"/>
  <c r="R62" i="15" s="1"/>
  <c r="P63" i="15"/>
  <c r="Q63" i="15"/>
  <c r="R63" i="15" s="1"/>
  <c r="P64" i="15"/>
  <c r="Q64" i="15"/>
  <c r="R64" i="15" s="1"/>
  <c r="S64" i="15"/>
  <c r="P65" i="15"/>
  <c r="Q65" i="15"/>
  <c r="R65" i="15" s="1"/>
  <c r="P67" i="15"/>
  <c r="Q67" i="15"/>
  <c r="R67" i="15" s="1"/>
  <c r="P103" i="13" l="1"/>
  <c r="Q103" i="13"/>
  <c r="R103" i="13" s="1"/>
  <c r="S103" i="13"/>
  <c r="P104" i="13"/>
  <c r="Q104" i="13"/>
  <c r="R104" i="13" s="1"/>
  <c r="S104" i="13"/>
  <c r="P105" i="13"/>
  <c r="Q105" i="13"/>
  <c r="R105" i="13" s="1"/>
  <c r="S105" i="13"/>
  <c r="P106" i="13"/>
  <c r="Q106" i="13"/>
  <c r="R106" i="13" s="1"/>
  <c r="S106" i="13"/>
  <c r="P107" i="13"/>
  <c r="Q107" i="13"/>
  <c r="R107" i="13" s="1"/>
  <c r="S107" i="13"/>
  <c r="P108" i="13"/>
  <c r="Q108" i="13"/>
  <c r="R108" i="13" s="1"/>
  <c r="S108" i="13"/>
  <c r="P109" i="13"/>
  <c r="Q109" i="13"/>
  <c r="R109" i="13" s="1"/>
  <c r="S109" i="13"/>
  <c r="P110" i="13"/>
  <c r="Q110" i="13"/>
  <c r="R110" i="13" s="1"/>
  <c r="S110" i="13"/>
  <c r="P111" i="13"/>
  <c r="Q111" i="13"/>
  <c r="R111" i="13" s="1"/>
  <c r="S111" i="13"/>
  <c r="P112" i="13"/>
  <c r="Q112" i="13"/>
  <c r="R112" i="13" s="1"/>
  <c r="S112" i="13"/>
  <c r="P113" i="13"/>
  <c r="Q113" i="13"/>
  <c r="R113" i="13" s="1"/>
  <c r="S113" i="13"/>
  <c r="P114" i="13"/>
  <c r="Q114" i="13"/>
  <c r="R114" i="13" s="1"/>
  <c r="S114" i="13"/>
  <c r="P115" i="13"/>
  <c r="Q115" i="13"/>
  <c r="R115" i="13" s="1"/>
  <c r="S115" i="13"/>
  <c r="P116" i="13"/>
  <c r="Q116" i="13"/>
  <c r="R116" i="13" s="1"/>
  <c r="S116" i="13"/>
  <c r="P117" i="13"/>
  <c r="Q117" i="13"/>
  <c r="R117" i="13" s="1"/>
  <c r="S117" i="13"/>
  <c r="P118" i="13"/>
  <c r="Q118" i="13"/>
  <c r="R118" i="13" s="1"/>
  <c r="S118" i="13"/>
  <c r="P119" i="13"/>
  <c r="Q119" i="13"/>
  <c r="R119" i="13" s="1"/>
  <c r="S119" i="13"/>
  <c r="P5" i="13"/>
  <c r="Q5" i="13"/>
  <c r="R5" i="13" s="1"/>
  <c r="S5" i="13"/>
  <c r="P6" i="13"/>
  <c r="Q6" i="13"/>
  <c r="R6" i="13" s="1"/>
  <c r="S6" i="13"/>
  <c r="P7" i="13"/>
  <c r="Q7" i="13"/>
  <c r="R7" i="13" s="1"/>
  <c r="S7" i="13"/>
  <c r="P8" i="13"/>
  <c r="Q8" i="13"/>
  <c r="R8" i="13" s="1"/>
  <c r="S8" i="13"/>
  <c r="P9" i="13"/>
  <c r="Q9" i="13"/>
  <c r="R9" i="13" s="1"/>
  <c r="S9" i="13"/>
  <c r="P10" i="13"/>
  <c r="Q10" i="13"/>
  <c r="R10" i="13" s="1"/>
  <c r="S10" i="13"/>
  <c r="P11" i="13"/>
  <c r="Q11" i="13"/>
  <c r="R11" i="13" s="1"/>
  <c r="S11" i="13"/>
  <c r="P12" i="13"/>
  <c r="Q12" i="13"/>
  <c r="R12" i="13" s="1"/>
  <c r="S12" i="13"/>
  <c r="P13" i="13"/>
  <c r="Q13" i="13"/>
  <c r="R13" i="13" s="1"/>
  <c r="S13" i="13"/>
  <c r="P14" i="13"/>
  <c r="Q14" i="13"/>
  <c r="R14" i="13" s="1"/>
  <c r="S14" i="13"/>
  <c r="P16" i="13"/>
  <c r="Q16" i="13"/>
  <c r="R16" i="13" s="1"/>
  <c r="S16" i="13"/>
  <c r="P17" i="13"/>
  <c r="Q17" i="13"/>
  <c r="R17" i="13" s="1"/>
  <c r="S17" i="13"/>
  <c r="P18" i="13"/>
  <c r="Q18" i="13"/>
  <c r="R18" i="13" s="1"/>
  <c r="S18" i="13"/>
  <c r="P20" i="13"/>
  <c r="Q20" i="13"/>
  <c r="R20" i="13" s="1"/>
  <c r="S20" i="13"/>
  <c r="P21" i="13"/>
  <c r="Q21" i="13"/>
  <c r="R21" i="13" s="1"/>
  <c r="S21" i="13"/>
  <c r="P22" i="13"/>
  <c r="Q22" i="13"/>
  <c r="R22" i="13" s="1"/>
  <c r="S22" i="13"/>
  <c r="P23" i="13"/>
  <c r="Q23" i="13"/>
  <c r="R23" i="13" s="1"/>
  <c r="S23" i="13"/>
  <c r="P25" i="13"/>
  <c r="Q25" i="13"/>
  <c r="R25" i="13" s="1"/>
  <c r="S25" i="13"/>
  <c r="P26" i="13"/>
  <c r="Q26" i="13"/>
  <c r="R26" i="13" s="1"/>
  <c r="S26" i="13"/>
  <c r="P27" i="13"/>
  <c r="Q27" i="13"/>
  <c r="R27" i="13" s="1"/>
  <c r="S27" i="13"/>
  <c r="P29" i="13"/>
  <c r="Q29" i="13"/>
  <c r="R29" i="13" s="1"/>
  <c r="S29" i="13"/>
  <c r="P30" i="13"/>
  <c r="Q30" i="13"/>
  <c r="R30" i="13" s="1"/>
  <c r="S30" i="13"/>
  <c r="P31" i="13"/>
  <c r="Q31" i="13"/>
  <c r="R31" i="13" s="1"/>
  <c r="S31" i="13"/>
  <c r="P33" i="13"/>
  <c r="Q33" i="13"/>
  <c r="R33" i="13" s="1"/>
  <c r="S33" i="13"/>
  <c r="P35" i="13"/>
  <c r="Q35" i="13"/>
  <c r="R35" i="13" s="1"/>
  <c r="S35" i="13"/>
  <c r="P36" i="13"/>
  <c r="Q36" i="13"/>
  <c r="R36" i="13" s="1"/>
  <c r="S36" i="13"/>
  <c r="P37" i="13"/>
  <c r="Q37" i="13"/>
  <c r="R37" i="13" s="1"/>
  <c r="S37" i="13"/>
  <c r="P39" i="13"/>
  <c r="Q39" i="13"/>
  <c r="R39" i="13" s="1"/>
  <c r="S39" i="13"/>
  <c r="P40" i="13"/>
  <c r="Q40" i="13"/>
  <c r="R40" i="13" s="1"/>
  <c r="S40" i="13"/>
  <c r="P41" i="13"/>
  <c r="Q41" i="13"/>
  <c r="R41" i="13" s="1"/>
  <c r="S41" i="13"/>
  <c r="P42" i="13"/>
  <c r="Q42" i="13"/>
  <c r="R42" i="13" s="1"/>
  <c r="S42" i="13"/>
  <c r="P43" i="13"/>
  <c r="Q43" i="13"/>
  <c r="R43" i="13" s="1"/>
  <c r="S43" i="13"/>
  <c r="P44" i="13"/>
  <c r="Q44" i="13"/>
  <c r="R44" i="13" s="1"/>
  <c r="S44" i="13"/>
  <c r="P46" i="13"/>
  <c r="Q46" i="13"/>
  <c r="R46" i="13" s="1"/>
  <c r="S46" i="13"/>
  <c r="P47" i="13"/>
  <c r="Q47" i="13"/>
  <c r="R47" i="13" s="1"/>
  <c r="S47" i="13"/>
  <c r="P48" i="13"/>
  <c r="Q48" i="13"/>
  <c r="R48" i="13" s="1"/>
  <c r="S48" i="13"/>
  <c r="P49" i="13"/>
  <c r="Q49" i="13"/>
  <c r="R49" i="13" s="1"/>
  <c r="S49" i="13"/>
  <c r="P50" i="13"/>
  <c r="Q50" i="13"/>
  <c r="R50" i="13" s="1"/>
  <c r="S50" i="13"/>
  <c r="P51" i="13"/>
  <c r="Q51" i="13"/>
  <c r="R51" i="13" s="1"/>
  <c r="S51" i="13"/>
  <c r="P53" i="13"/>
  <c r="Q53" i="13"/>
  <c r="R53" i="13" s="1"/>
  <c r="S53" i="13"/>
  <c r="P55" i="13"/>
  <c r="Q55" i="13"/>
  <c r="R55" i="13" s="1"/>
  <c r="S55" i="13"/>
  <c r="P56" i="13"/>
  <c r="Q56" i="13"/>
  <c r="R56" i="13" s="1"/>
  <c r="S56" i="13"/>
  <c r="P57" i="13"/>
  <c r="Q57" i="13"/>
  <c r="R57" i="13" s="1"/>
  <c r="S57" i="13"/>
  <c r="P58" i="13"/>
  <c r="Q58" i="13"/>
  <c r="R58" i="13" s="1"/>
  <c r="S58" i="13"/>
  <c r="P59" i="13"/>
  <c r="Q59" i="13"/>
  <c r="R59" i="13" s="1"/>
  <c r="S59" i="13"/>
  <c r="P60" i="13"/>
  <c r="Q60" i="13"/>
  <c r="R60" i="13" s="1"/>
  <c r="S60" i="13"/>
  <c r="P61" i="13"/>
  <c r="Q61" i="13"/>
  <c r="R61" i="13" s="1"/>
  <c r="S61" i="13"/>
  <c r="P62" i="13"/>
  <c r="Q62" i="13"/>
  <c r="R62" i="13" s="1"/>
  <c r="S62" i="13"/>
  <c r="P63" i="13"/>
  <c r="Q63" i="13"/>
  <c r="R63" i="13" s="1"/>
  <c r="S63" i="13"/>
  <c r="P64" i="13"/>
  <c r="Q64" i="13"/>
  <c r="R64" i="13" s="1"/>
  <c r="S64" i="13"/>
  <c r="P65" i="13"/>
  <c r="Q65" i="13"/>
  <c r="R65" i="13" s="1"/>
  <c r="S65" i="13"/>
  <c r="P66" i="13"/>
  <c r="Q66" i="13"/>
  <c r="R66" i="13" s="1"/>
  <c r="S66" i="13"/>
  <c r="P67" i="13"/>
  <c r="Q67" i="13"/>
  <c r="R67" i="13" s="1"/>
  <c r="S67" i="13"/>
  <c r="P68" i="13"/>
  <c r="Q68" i="13"/>
  <c r="R68" i="13" s="1"/>
  <c r="S68" i="13"/>
  <c r="P69" i="13"/>
  <c r="Q69" i="13"/>
  <c r="R69" i="13" s="1"/>
  <c r="S69" i="13"/>
  <c r="P70" i="13"/>
  <c r="Q70" i="13"/>
  <c r="R70" i="13" s="1"/>
  <c r="S70" i="13"/>
  <c r="P71" i="13"/>
  <c r="Q71" i="13"/>
  <c r="R71" i="13" s="1"/>
  <c r="S71" i="13"/>
  <c r="P72" i="13"/>
  <c r="Q72" i="13"/>
  <c r="R72" i="13" s="1"/>
  <c r="S72" i="13"/>
  <c r="P73" i="13"/>
  <c r="Q73" i="13"/>
  <c r="R73" i="13" s="1"/>
  <c r="S73" i="13"/>
  <c r="P74" i="13"/>
  <c r="Q74" i="13"/>
  <c r="R74" i="13" s="1"/>
  <c r="S74" i="13"/>
  <c r="P77" i="13"/>
  <c r="Q77" i="13"/>
  <c r="R77" i="13" s="1"/>
  <c r="S77" i="13"/>
  <c r="P78" i="13"/>
  <c r="Q78" i="13"/>
  <c r="R78" i="13" s="1"/>
  <c r="S78" i="13"/>
  <c r="P79" i="13"/>
  <c r="Q79" i="13"/>
  <c r="R79" i="13" s="1"/>
  <c r="S79" i="13"/>
  <c r="P80" i="13"/>
  <c r="Q80" i="13"/>
  <c r="R80" i="13" s="1"/>
  <c r="S80" i="13"/>
  <c r="P81" i="13"/>
  <c r="Q81" i="13"/>
  <c r="R81" i="13" s="1"/>
  <c r="S81" i="13"/>
  <c r="P82" i="13"/>
  <c r="Q82" i="13"/>
  <c r="R82" i="13" s="1"/>
  <c r="S82" i="13"/>
  <c r="P83" i="13"/>
  <c r="Q83" i="13"/>
  <c r="R83" i="13" s="1"/>
  <c r="S83" i="13"/>
  <c r="P84" i="13"/>
  <c r="Q84" i="13"/>
  <c r="R84" i="13" s="1"/>
  <c r="S84" i="13"/>
  <c r="P85" i="13"/>
  <c r="Q85" i="13"/>
  <c r="R85" i="13" s="1"/>
  <c r="S85" i="13"/>
  <c r="P86" i="13"/>
  <c r="Q86" i="13"/>
  <c r="R86" i="13" s="1"/>
  <c r="S86" i="13"/>
  <c r="P87" i="13"/>
  <c r="Q87" i="13"/>
  <c r="R87" i="13" s="1"/>
  <c r="S87" i="13"/>
  <c r="P88" i="13"/>
  <c r="Q88" i="13"/>
  <c r="R88" i="13" s="1"/>
  <c r="S88" i="13"/>
  <c r="P89" i="13"/>
  <c r="Q89" i="13"/>
  <c r="R89" i="13" s="1"/>
  <c r="S89" i="13"/>
  <c r="P90" i="13"/>
  <c r="Q90" i="13"/>
  <c r="R90" i="13" s="1"/>
  <c r="S90" i="13"/>
  <c r="P91" i="13"/>
  <c r="Q91" i="13"/>
  <c r="R91" i="13" s="1"/>
  <c r="S91" i="13"/>
  <c r="P92" i="13"/>
  <c r="Q92" i="13"/>
  <c r="R92" i="13" s="1"/>
  <c r="S92" i="13"/>
  <c r="P93" i="13"/>
  <c r="Q93" i="13"/>
  <c r="R93" i="13" s="1"/>
  <c r="S93" i="13"/>
  <c r="P94" i="13"/>
  <c r="Q94" i="13"/>
  <c r="R94" i="13" s="1"/>
  <c r="S94" i="13"/>
  <c r="P95" i="13"/>
  <c r="Q95" i="13"/>
  <c r="R95" i="13" s="1"/>
  <c r="S95" i="13"/>
  <c r="P96" i="13"/>
  <c r="Q96" i="13"/>
  <c r="R96" i="13" s="1"/>
  <c r="S96" i="13"/>
  <c r="P97" i="13"/>
  <c r="Q97" i="13"/>
  <c r="R97" i="13" s="1"/>
  <c r="S97" i="13"/>
  <c r="P98" i="13"/>
  <c r="Q98" i="13"/>
  <c r="R98" i="13" s="1"/>
  <c r="S98" i="13"/>
  <c r="P99" i="13"/>
  <c r="Q99" i="13"/>
  <c r="R99" i="13" s="1"/>
  <c r="S99" i="13"/>
  <c r="P100" i="13"/>
  <c r="Q100" i="13"/>
  <c r="R100" i="13" s="1"/>
  <c r="S100" i="13"/>
  <c r="P101" i="13"/>
  <c r="Q101" i="13"/>
  <c r="R101" i="13" s="1"/>
  <c r="S101" i="13"/>
  <c r="P102" i="13"/>
  <c r="Q102" i="13"/>
  <c r="R102" i="13" s="1"/>
  <c r="S102" i="13"/>
  <c r="O4" i="3"/>
  <c r="O5" i="3"/>
  <c r="R9" i="3"/>
  <c r="R10" i="3"/>
  <c r="O12" i="3"/>
  <c r="R13" i="3"/>
  <c r="O14" i="3"/>
  <c r="O15" i="3"/>
  <c r="R16" i="3"/>
  <c r="G19" i="7"/>
  <c r="D19" i="7"/>
  <c r="O135" i="13"/>
  <c r="K135" i="13"/>
  <c r="S4" i="13"/>
  <c r="Q4" i="13"/>
  <c r="R4" i="13" s="1"/>
  <c r="P4" i="13"/>
  <c r="P3" i="13"/>
  <c r="P8" i="3" l="1"/>
  <c r="Q8" i="3" s="1"/>
  <c r="P16" i="3"/>
  <c r="Q16" i="3" s="1"/>
  <c r="P15" i="3"/>
  <c r="Q15" i="3" s="1"/>
  <c r="R15" i="3"/>
  <c r="P13" i="3"/>
  <c r="Q13" i="3" s="1"/>
  <c r="P12" i="3"/>
  <c r="Q12" i="3" s="1"/>
  <c r="R12" i="3"/>
  <c r="P10" i="3"/>
  <c r="Q10" i="3" s="1"/>
  <c r="P7" i="3"/>
  <c r="Q7" i="3" s="1"/>
  <c r="P5" i="3"/>
  <c r="Q5" i="3" s="1"/>
  <c r="P4" i="3"/>
  <c r="Q4" i="3" s="1"/>
  <c r="O16" i="3"/>
  <c r="O13" i="3"/>
  <c r="O10" i="3"/>
  <c r="R14" i="3"/>
  <c r="R11" i="3"/>
  <c r="R5" i="3"/>
  <c r="P11" i="3"/>
  <c r="Q11" i="3" s="1"/>
  <c r="R4" i="3"/>
  <c r="P14" i="3"/>
  <c r="Q14" i="3" s="1"/>
  <c r="O11" i="3"/>
  <c r="O9" i="3"/>
  <c r="P9" i="3"/>
  <c r="Q9" i="3" s="1"/>
  <c r="R8" i="3"/>
  <c r="O8" i="3"/>
  <c r="R7" i="3"/>
  <c r="O7" i="3"/>
  <c r="O6" i="3"/>
  <c r="R6" i="3"/>
  <c r="P6" i="3"/>
  <c r="Q6" i="3" s="1"/>
  <c r="Q3" i="13"/>
  <c r="R3" i="13" s="1"/>
  <c r="S68" i="15"/>
  <c r="F19" i="7"/>
  <c r="Q68" i="15"/>
  <c r="P68" i="15"/>
  <c r="L135" i="13"/>
  <c r="E19" i="7"/>
  <c r="M135" i="13" l="1"/>
  <c r="S135" i="13" s="1"/>
  <c r="S3" i="13"/>
  <c r="Q135" i="13"/>
  <c r="P135" i="13"/>
  <c r="H21" i="7" l="1"/>
  <c r="I21" i="7"/>
  <c r="H22" i="7"/>
  <c r="I22" i="7"/>
  <c r="F23" i="7"/>
  <c r="G23" i="7"/>
  <c r="G26" i="7" s="1"/>
  <c r="D23" i="7"/>
  <c r="D26" i="7" s="1"/>
  <c r="E23" i="7"/>
  <c r="E26" i="7" s="1"/>
  <c r="C23" i="7"/>
  <c r="C26" i="7" s="1"/>
  <c r="F26" i="7" l="1"/>
  <c r="I23" i="7"/>
  <c r="H23" i="7"/>
  <c r="P3" i="3" l="1"/>
  <c r="O3" i="3"/>
  <c r="D18" i="7" l="1"/>
  <c r="J31" i="3"/>
  <c r="H31" i="3"/>
  <c r="R3" i="3"/>
  <c r="D20" i="7" l="1"/>
  <c r="I19" i="7"/>
  <c r="Q3" i="3"/>
  <c r="H19" i="7"/>
  <c r="D24" i="7" l="1"/>
  <c r="D27" i="7" s="1"/>
  <c r="D25" i="7"/>
  <c r="C18" i="7"/>
  <c r="F18" i="7"/>
  <c r="F20" i="7" s="1"/>
  <c r="K31" i="3"/>
  <c r="E18" i="7"/>
  <c r="L31" i="3"/>
  <c r="O30" i="3"/>
  <c r="P30" i="3"/>
  <c r="Q30" i="3" s="1"/>
  <c r="P31" i="3" l="1"/>
  <c r="R31" i="3"/>
  <c r="R30" i="3"/>
  <c r="E20" i="7"/>
  <c r="E25" i="7" s="1"/>
  <c r="H18" i="7"/>
  <c r="F24" i="7"/>
  <c r="F27" i="7" s="1"/>
  <c r="F25" i="7"/>
  <c r="N31" i="3"/>
  <c r="O31" i="3" s="1"/>
  <c r="C20" i="7"/>
  <c r="G18" i="7"/>
  <c r="G20" i="7" l="1"/>
  <c r="G25" i="7" s="1"/>
  <c r="C24" i="7"/>
  <c r="C27" i="7" s="1"/>
  <c r="I18" i="7"/>
  <c r="E24" i="7"/>
  <c r="H24" i="7" s="1"/>
  <c r="H20" i="7"/>
  <c r="C25" i="7"/>
  <c r="E27" i="7" l="1"/>
  <c r="G24" i="7"/>
  <c r="I24" i="7" s="1"/>
  <c r="I20" i="7"/>
  <c r="G27" i="7" l="1"/>
</calcChain>
</file>

<file path=xl/sharedStrings.xml><?xml version="1.0" encoding="utf-8"?>
<sst xmlns="http://schemas.openxmlformats.org/spreadsheetml/2006/main" count="1694" uniqueCount="777">
  <si>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</si>
  <si>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</si>
  <si>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</si>
  <si>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</si>
  <si>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</si>
  <si>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</si>
  <si>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</si>
  <si>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</si>
  <si>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</si>
  <si>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</si>
  <si>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</si>
  <si>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</si>
  <si>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</si>
  <si>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</si>
  <si>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</si>
  <si>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</si>
  <si>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</si>
  <si>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</si>
  <si>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</si>
  <si>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</si>
  <si>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</si>
  <si>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</si>
  <si>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</si>
  <si>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</si>
  <si>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</si>
  <si>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</si>
  <si>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</si>
  <si>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</si>
  <si>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</si>
  <si>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</si>
  <si>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</si>
  <si>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</si>
  <si>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</si>
  <si>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</si>
  <si>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</si>
  <si>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</si>
  <si>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</si>
  <si>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</si>
  <si>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</si>
  <si>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</si>
  <si>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2023 </t>
    </r>
  </si>
  <si>
    <t>Województwo Małopolskie</t>
  </si>
  <si>
    <t>9/P/R/N7/2023</t>
  </si>
  <si>
    <t>32/P/R/N7/2023</t>
  </si>
  <si>
    <t>2/P/R/N7/2023</t>
  </si>
  <si>
    <t>1/P/R/N7/2023</t>
  </si>
  <si>
    <t>25/P/R/N7/2023</t>
  </si>
  <si>
    <t>12/P/R/N7/2023</t>
  </si>
  <si>
    <t>29/P/R/N7/2023</t>
  </si>
  <si>
    <t>7/P/R/N7/2023</t>
  </si>
  <si>
    <t>20/P/R/N7/2023</t>
  </si>
  <si>
    <t>11/P/R/N7/2023</t>
  </si>
  <si>
    <t>8/P/R/N7/2023</t>
  </si>
  <si>
    <t>19/P/R/N7/2023</t>
  </si>
  <si>
    <t>26/P/R/N7/2023</t>
  </si>
  <si>
    <t>22/P/R/N7/2023</t>
  </si>
  <si>
    <t>30/P/R/N7/2023</t>
  </si>
  <si>
    <t>10/P/R/N7/2023</t>
  </si>
  <si>
    <t>6/P/R/N7/2023</t>
  </si>
  <si>
    <t>28/P/R/N7/2023</t>
  </si>
  <si>
    <t>23/P/R/N7/2023</t>
  </si>
  <si>
    <t>5/P/R/N7/2023</t>
  </si>
  <si>
    <t>18/P/R/N7/2023</t>
  </si>
  <si>
    <t>31/P/R/N7/2023</t>
  </si>
  <si>
    <t>27/P/R/N7/2023</t>
  </si>
  <si>
    <t>17/P/R/N7/2023</t>
  </si>
  <si>
    <t>3/P/R/N7/2023</t>
  </si>
  <si>
    <t>13/P/R/N7/2023</t>
  </si>
  <si>
    <t>15/P/R/N7/2023</t>
  </si>
  <si>
    <t>24/P/R/N7/2023</t>
  </si>
  <si>
    <t>16/P/R/N7/2023</t>
  </si>
  <si>
    <t>4/P/R/N7/2023</t>
  </si>
  <si>
    <t>14/P/R/N7/2023</t>
  </si>
  <si>
    <t>21/P/R/N7/2023</t>
  </si>
  <si>
    <t>N</t>
  </si>
  <si>
    <t>Powiat Limanowski</t>
  </si>
  <si>
    <t>Miasto Tarnów</t>
  </si>
  <si>
    <t>Powiat Brzeski</t>
  </si>
  <si>
    <t>Powiat Bocheński</t>
  </si>
  <si>
    <t>Powiat Tarnowski</t>
  </si>
  <si>
    <t>Powiat Miechowski</t>
  </si>
  <si>
    <t>Powiat Wielicki</t>
  </si>
  <si>
    <t>Powiat Krakowski</t>
  </si>
  <si>
    <t>Powiat Olkuski</t>
  </si>
  <si>
    <t>Powiat Tatrzański</t>
  </si>
  <si>
    <t>Powiat Oświęcimski</t>
  </si>
  <si>
    <t>Powiat Gorlicki</t>
  </si>
  <si>
    <t>Powiat Wadowicki</t>
  </si>
  <si>
    <t>Powiat Suski</t>
  </si>
  <si>
    <t>Powiat Dąbrowski</t>
  </si>
  <si>
    <t>Miasto Nowy Sącz</t>
  </si>
  <si>
    <t xml:space="preserve">Powiat Nowotarski </t>
  </si>
  <si>
    <t>Powiat Chrzanowski</t>
  </si>
  <si>
    <t>Powiat Myślenicki</t>
  </si>
  <si>
    <t>Powiat Nowosądecki</t>
  </si>
  <si>
    <t>Remont drogi powiatowej nr 1613 K Zamieście - Słopnice - Zalesie w km od 7+207 do km 8+558 w miejscowości Słopnice, Powiat Limanowski</t>
  </si>
  <si>
    <t>Remont drogi powiatowej nr 1364K (ul. Nowy Świat) w km od 0+003,20 do km 0+430,05 w miejscowości Tarnów, Miasto Tarnów"</t>
  </si>
  <si>
    <t>Remont drogi powiatowej nr 1452 K Brzesko - Mokrzyska w km od 2+700,00 do km 3+700,00 oraz od 5+400,00 do km 6+400,00 w miejscowości Brzesko, Mokrzyska Gmina Brzesko, Powiat Brzeski</t>
  </si>
  <si>
    <t>Remont drogi powiatowej nr 1428K na odcinku I - w km od 0+290 do km 1+420 na odcinku II - w km 1+514 do km 1+633 w miejscowości Bochnia, Powiat Bocheński</t>
  </si>
  <si>
    <t>Remont drogi powiatowej 1409K relacji Filipowice - Borowa na odcinku I - w km od 0+150 do km 1+900, na odcinku II - w km od 2+440 do km 3+120, na odcinku III - w km od 3+700 do km 5+770 w miejscowości Filipowice, Ruda Kameralna, Borowa - Powiat Tarnowski (z wyłączeniem terenów osuwiskowych w km: 0+470-0+800, 3+700-3+740)</t>
  </si>
  <si>
    <t>Remont drogi powiatowej nr 1180K w km od 3+100 do km 5+980 w miejscowości Kępie i Przysieka, Powiat Miechowski</t>
  </si>
  <si>
    <t>Remont drogi powiatowej 2017K w km od 5+380,00 do km 6+440,00 w miejscowości Niegowić, Powiat Wielicki</t>
  </si>
  <si>
    <t>Remont drogi powiatowej nr 2144K w km od 0+000 do km 2+254 w miejscowości Iwanowice Włościańskie, Krasieniec Zakupny, Iwanowice Dworskie, Powiat Krakowski</t>
  </si>
  <si>
    <t>Remont drogi powiatowej 1123K w km od 0+810,00 do km 3+106,00 w miejscowości Chełmi i Poręba Górna, Powiat Olkuski</t>
  </si>
  <si>
    <t>Remont drogi powiatowej nr 1189K na odcinku 1 - w km od 3+000 do km 3+700 na odcinku II - w km od 3+800 do km 4+398 w miejscowości Pstroszyce I i Siedliska, Powiat Miechowski</t>
  </si>
  <si>
    <t>Remont drogi powiatowej nr 2143K w km od 2+978 do km 3+642 w miejscowości Rzeplin, Przybysławice, Powiat Krakowski</t>
  </si>
  <si>
    <t>Remont drogi powiatowej 1070K w km od 0+000,00 do km 1+538,00 w miejscowości Bolesław, Powiat Olkuski</t>
  </si>
  <si>
    <t>Remont drogi powiatowej nr 1649K Łysa Polana - Morskie Oko w km od 7+150,00 do km 8+390,00 w miejscowości Brzegi, Powiat Tatrzański</t>
  </si>
  <si>
    <t>Remont drogi powiatowej 1865K ul. Tyszkiewicza w km od 0+425,00 do km 1+253,00 w miejscowości Poręba Wielka, Powiat Oświęcimski</t>
  </si>
  <si>
    <t>Remont drogi powiatowej 2026K w km od 6+300,00 do km 6+700.00 w miejscowości Raciborsko, Powiat Wielicki</t>
  </si>
  <si>
    <t>Remont drogi powiatowej nr 1230K na odcinku I - w km od 0+000 do km 2+600 na odcinku II - w km od 4+485 do km 5+365 (skrzyżowanie z drogą powiatową nr 1232K w km 5+073) w miejscowości Dziaduszyce, Nieszków i Miroszów, Powiat Miechowski</t>
  </si>
  <si>
    <t>Remont drogi powiatowej 1485K Libusza - Kryg w km od 1+015 do km 2+215 w miejscowości Libusza, Powiat Gorlicki</t>
  </si>
  <si>
    <t>Remont drogi powiatowej nr 1772K w km od 9+950 do km 10+900 w miejscowości Łączany, Powiat Wadowicki</t>
  </si>
  <si>
    <t>Remont drogi powiatowej 1683K na odcinku I - w km od 6+540,00 do km 6+609,00 na odcinku II - w km od 6+614,00 do km 7+010,00 w miejscowości Sidzina, Powiat Suski</t>
  </si>
  <si>
    <t>Remont drogi powiatowej nr 1317K na odcinku I - w km 9+133 do km 9+933 na odcinku II - w km 12+087 do km 13+814 w miejscowościach Borki, Załuże i Słupiec, Powiat Dąbrowski</t>
  </si>
  <si>
    <t>Remont drogi powiatowej 1096K w km od 3+470,00 do km 5+570,00 w miejscowości Chechło, Powiat Olkuski</t>
  </si>
  <si>
    <t>Remont drogi powiatowej 1573K (ul. Falkowska) w km od 02+293,00 do km 03+487,00 w miejscowości Nowy Sącz, Miasto Nowy Sącz</t>
  </si>
  <si>
    <t>Remont drogi powiatowe] nr 1761K w km od 5+790 do km 6+625 w miejscowości Gierałtowiczki, Powiat Wadowicki</t>
  </si>
  <si>
    <t>Remont drogi powiatowej nr 1654K Ząb - Ratułów - Ciche - Chochołów w km od 13+820,00 do km 14+640,00 w miejscowości Ciche i Chochołów, Powiat Nowotarski/Gmina Czarny Dunajec</t>
  </si>
  <si>
    <t>Remont drogi powiatowej 1023K (ul. Siemota) w km od 0+805,00 do km 1+370,00 w miejscowości Płaza, Powiat Chrzanowski</t>
  </si>
  <si>
    <t>Remont drogi powiatowej nr K1932 Banowice - Brzezowa - Kornatka od km 7+980 do km 9+970 w miejscowości Kornatka, Powiat Myślenicki</t>
  </si>
  <si>
    <t>Remont drogi powiatowej 1543 K Czarny Potok - Szczereż w km od 0+003 do km 1+553 w miejscowościach: Czarny Potok, Olszana Szczereż, Powiat Nowosądecki</t>
  </si>
  <si>
    <t xml:space="preserve">Remont drogi powiatowej 1714K (ul. Makowska Góra) na odcinku I - w km od 1+410,00 do km 1+790,00 na odcinku II - w km od 2+125,00 do km 2+315,00 w miejscowości Maków Podhalański, Powiat Suski </t>
  </si>
  <si>
    <t>Remont drogi powiatowej nr 1660K Ludźmierz - Pyzówka w km od 7+480,00 do km 8+300,00 w miejscowości Pyzówka, Powiat Nowotarski/Gmina Nowy Targ</t>
  </si>
  <si>
    <t>Remont drogi powiatowej 1035K (ul. Krzeszowicka) w km od 0+767,00 do km 1+467,00 w miejscowości Brodła, Powiat Chrzanowski</t>
  </si>
  <si>
    <t>Remont drogi powiatowej nr K1959 Podolany - Kwapinka - Komorniki od km 2+735 do km 3+485 w miejscowości Mierzeń, Komorniki, Powiat Myślenicki</t>
  </si>
  <si>
    <t>Remont drogi powiatowej 1758K ul. Wadowicki w km od 0+000,00 do km 0+592,00 w miejscowości Głębowice, Powiat Oświęcimski</t>
  </si>
  <si>
    <t>R</t>
  </si>
  <si>
    <t>01.06.2023-15.11.2023</t>
  </si>
  <si>
    <t>01.09.2023-30.06.2024</t>
  </si>
  <si>
    <t>01.06.2023-31.08.2023</t>
  </si>
  <si>
    <t>26.02.2023-31.12.2023</t>
  </si>
  <si>
    <t>31.03.2023-30.11.2023</t>
  </si>
  <si>
    <t>27.03.2023-30.11.2023</t>
  </si>
  <si>
    <t>01.05.2023-01.11.2023</t>
  </si>
  <si>
    <t>01.06.2023-31.05.2024</t>
  </si>
  <si>
    <t>24.04.2023-31.10.2023</t>
  </si>
  <si>
    <t>01.09.2023-31.10.2023</t>
  </si>
  <si>
    <t>04.05.2023-31.10.2023</t>
  </si>
  <si>
    <t>01.06.2023-30.11.2023</t>
  </si>
  <si>
    <t>01.04.2023-15.12.2023</t>
  </si>
  <si>
    <t>08.06.2023-30.11.2023</t>
  </si>
  <si>
    <t>01.05.2023-30.12.2023</t>
  </si>
  <si>
    <t>20.04.2023-30.11.2023</t>
  </si>
  <si>
    <t>15.05.2023-15.12.2023</t>
  </si>
  <si>
    <t>30.06.2023-30.11.2023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</si>
  <si>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</si>
  <si>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</si>
  <si>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</si>
  <si>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</si>
  <si>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</si>
  <si>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</si>
  <si>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</si>
  <si>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</si>
  <si>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</si>
  <si>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</si>
  <si>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</si>
  <si>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tatrzański</t>
  </si>
  <si>
    <t>olkuski</t>
  </si>
  <si>
    <t>oświęcimski</t>
  </si>
  <si>
    <t>proszowicki</t>
  </si>
  <si>
    <t>suski</t>
  </si>
  <si>
    <t>tarnowski</t>
  </si>
  <si>
    <t>wadowicki</t>
  </si>
  <si>
    <t>wielicki</t>
  </si>
  <si>
    <t>Gmina Bystra-Sidzina</t>
  </si>
  <si>
    <t>Gmina Nowy Targ</t>
  </si>
  <si>
    <t>Gmina Olkusz</t>
  </si>
  <si>
    <t>Gmina Tarnów</t>
  </si>
  <si>
    <t>Gmina Bobowa</t>
  </si>
  <si>
    <t>Gmina Zakliczyn</t>
  </si>
  <si>
    <t>Gmina Wolbrom</t>
  </si>
  <si>
    <t>Gmina Laskowa</t>
  </si>
  <si>
    <t>Gmina Czarny Dunajec</t>
  </si>
  <si>
    <t xml:space="preserve">Gmina Szerzyny </t>
  </si>
  <si>
    <t>Gmina Lubień</t>
  </si>
  <si>
    <t>Gmina Igołomia-Wawrzeńczyce</t>
  </si>
  <si>
    <t>Gmina Bukowno</t>
  </si>
  <si>
    <t>Gmina Jabłonka</t>
  </si>
  <si>
    <t>Gmina Limanowa</t>
  </si>
  <si>
    <t>Gmina Borzęcin</t>
  </si>
  <si>
    <t>Gmina Wojnicz</t>
  </si>
  <si>
    <t>Gmina Gręboszów</t>
  </si>
  <si>
    <t>Gmina Jordanów</t>
  </si>
  <si>
    <t>Gmina Budzów</t>
  </si>
  <si>
    <t>Gmina Proszowice</t>
  </si>
  <si>
    <t>Gmina Stryszów</t>
  </si>
  <si>
    <t>Gmina Biały Dunajec</t>
  </si>
  <si>
    <t>Gmina Podegrodzie</t>
  </si>
  <si>
    <t>Gmina Wielka Wieś</t>
  </si>
  <si>
    <t>Gmina Kamionka Wielka</t>
  </si>
  <si>
    <t>Gmina Łososina Dolna</t>
  </si>
  <si>
    <t>Gmina Szaflary</t>
  </si>
  <si>
    <t>Gmina Dębno</t>
  </si>
  <si>
    <t>Gmina Myślenice</t>
  </si>
  <si>
    <t>Gmina Gołcza</t>
  </si>
  <si>
    <t>Gmina Miasto Nowy Targ</t>
  </si>
  <si>
    <t>Gmina Skała</t>
  </si>
  <si>
    <t>Gmina Wieprz</t>
  </si>
  <si>
    <t>Gmina Bukowina Tatrzańska</t>
  </si>
  <si>
    <t>Gmina Bochnia</t>
  </si>
  <si>
    <t>Gmina Wietrzychowice</t>
  </si>
  <si>
    <t>Gmina Wieliczka</t>
  </si>
  <si>
    <t>Gmina Jodłownik</t>
  </si>
  <si>
    <t>Miasto Chrzanów</t>
  </si>
  <si>
    <t xml:space="preserve">Gmina Kościelisko </t>
  </si>
  <si>
    <t>Gmina Chełmek</t>
  </si>
  <si>
    <t>Gmina Nawojowa</t>
  </si>
  <si>
    <t>Gmina Łukowica</t>
  </si>
  <si>
    <t>Miasto Gorlice</t>
  </si>
  <si>
    <t>Gmina Siepraw</t>
  </si>
  <si>
    <t>Gmina Wadowice</t>
  </si>
  <si>
    <t>Gmina Gdów</t>
  </si>
  <si>
    <t>Gmina Ryglice</t>
  </si>
  <si>
    <t>Gmina Brzeźnica</t>
  </si>
  <si>
    <t>Gmina Biecz</t>
  </si>
  <si>
    <t>Gmina Rzezawa</t>
  </si>
  <si>
    <t>Gmina Iwkowa</t>
  </si>
  <si>
    <t xml:space="preserve">Gmina Gródek Nad Dunajcem </t>
  </si>
  <si>
    <t>Gmina Grybów</t>
  </si>
  <si>
    <t>Gmina Brzesko</t>
  </si>
  <si>
    <t>Gmina Muszyna</t>
  </si>
  <si>
    <t>Gmina Uście Gorlickie</t>
  </si>
  <si>
    <t>Gmina Sucha Beskidzka</t>
  </si>
  <si>
    <t>Gmina Rzepiennik Strzyżewski</t>
  </si>
  <si>
    <t>Gmina Ropa</t>
  </si>
  <si>
    <t>Gmina Andrychów</t>
  </si>
  <si>
    <t>Gmina Szczawnica</t>
  </si>
  <si>
    <t>Gmina Rabka-Zdrój</t>
  </si>
  <si>
    <t>Gmina Przeciszów</t>
  </si>
  <si>
    <t>Gmina Miasta Bochnia</t>
  </si>
  <si>
    <t>Gmina Gnojnik</t>
  </si>
  <si>
    <t>Gmina Trzebinia</t>
  </si>
  <si>
    <t>Gmina Lipnica Wielka</t>
  </si>
  <si>
    <t>Gmina Krzeszowice</t>
  </si>
  <si>
    <t>Gmina Trzyciąż</t>
  </si>
  <si>
    <t>Gmina Żegocina</t>
  </si>
  <si>
    <t>Gmina Miasto Książ Wielki</t>
  </si>
  <si>
    <t>Gmina Dobra</t>
  </si>
  <si>
    <t xml:space="preserve">Gmina Trzciana </t>
  </si>
  <si>
    <t>Gmina Dąbrowa Tarnowska</t>
  </si>
  <si>
    <t>Gmina Żabno</t>
  </si>
  <si>
    <t>Gmina Mucharz</t>
  </si>
  <si>
    <t>Gmina Gromnik</t>
  </si>
  <si>
    <t>Gmina Stryszawa</t>
  </si>
  <si>
    <t>Gmina Łącko</t>
  </si>
  <si>
    <t>Gmina Nowe Brzesko</t>
  </si>
  <si>
    <t>Gmina Kłaj</t>
  </si>
  <si>
    <t>Gmina Tymbark</t>
  </si>
  <si>
    <t>Gmina Raciechowice</t>
  </si>
  <si>
    <t>Gmina Kalwaria Zebrzydowska</t>
  </si>
  <si>
    <t>Gmina Skawina</t>
  </si>
  <si>
    <t>Gmina Zembrzyce</t>
  </si>
  <si>
    <t>Gmina Krynica-Zdrój</t>
  </si>
  <si>
    <t>Gmina Alwernia</t>
  </si>
  <si>
    <t>Gmina Koszyce</t>
  </si>
  <si>
    <t>Gmina Łużna</t>
  </si>
  <si>
    <t>Gmina Miechów</t>
  </si>
  <si>
    <t>Gmina Gorlice</t>
  </si>
  <si>
    <t>Gmina Radgoszcz</t>
  </si>
  <si>
    <t>Gmina Słopnice</t>
  </si>
  <si>
    <t>Gmina Słomniki</t>
  </si>
  <si>
    <t>Gmina Radziemice</t>
  </si>
  <si>
    <t>Gmina Chełmiec</t>
  </si>
  <si>
    <t>Gmina Kozłów</t>
  </si>
  <si>
    <t>Gmina Iwanowice</t>
  </si>
  <si>
    <t xml:space="preserve">Gmina Koszyce </t>
  </si>
  <si>
    <t>Gmina Miasto Zakopane</t>
  </si>
  <si>
    <t>Gmina Pleśna</t>
  </si>
  <si>
    <t>Gmina Mszana Dolna</t>
  </si>
  <si>
    <t>Gmina Korzenna</t>
  </si>
  <si>
    <t>Gmina Maków Podhalański</t>
  </si>
  <si>
    <t>Gmina Olesno</t>
  </si>
  <si>
    <t>Gmina Raba Wyżna</t>
  </si>
  <si>
    <t>Gmina Osiek</t>
  </si>
  <si>
    <t>Gmina Kocmyrzów - Luborzyca</t>
  </si>
  <si>
    <t>Gmina Sękowa</t>
  </si>
  <si>
    <t>Gmina Szczurowa</t>
  </si>
  <si>
    <t>Gmina Michałowice</t>
  </si>
  <si>
    <t>Gmina Zabierzów</t>
  </si>
  <si>
    <t>Gmina Nowy Wiśnicz</t>
  </si>
  <si>
    <t>Gmina Łapsze Niżne</t>
  </si>
  <si>
    <t>Gmina Zator</t>
  </si>
  <si>
    <t>Gmina Stary Sącz</t>
  </si>
  <si>
    <t xml:space="preserve">Gmina Spytkowice </t>
  </si>
  <si>
    <t>Gmina Ochotnica Dolna</t>
  </si>
  <si>
    <t>57/G/R/N7/2023</t>
  </si>
  <si>
    <t>144/G/R/N7/2023</t>
  </si>
  <si>
    <t>150/G/R/N7/2023</t>
  </si>
  <si>
    <t>205/G/R/N7/2023</t>
  </si>
  <si>
    <t>39/G/R/N7/2023</t>
  </si>
  <si>
    <t>232/G/R/N7/2023</t>
  </si>
  <si>
    <t>227/G/R/N7/2023</t>
  </si>
  <si>
    <t>111/G/R/N7/2023</t>
  </si>
  <si>
    <t>61/G/R/N7/2023</t>
  </si>
  <si>
    <t>200/G/R/N7/2023</t>
  </si>
  <si>
    <t>116/G/R/N7/2023</t>
  </si>
  <si>
    <t>85/G/R/N7/2023</t>
  </si>
  <si>
    <t>53/G/R/N7/2023</t>
  </si>
  <si>
    <t>89/G/R/N7/2023</t>
  </si>
  <si>
    <t>112/G/R/N7/2023</t>
  </si>
  <si>
    <t>43/G/R/N7/2023</t>
  </si>
  <si>
    <t>225/G/R/N7/2023</t>
  </si>
  <si>
    <t>79/G/R/N7/2023</t>
  </si>
  <si>
    <t>92/G/R/N7/2023</t>
  </si>
  <si>
    <t>49/G/R/N7/2023</t>
  </si>
  <si>
    <t>157/G/R/N7/2023</t>
  </si>
  <si>
    <t>190/G/R/N7/2023</t>
  </si>
  <si>
    <t>37/G/R/N7/2023</t>
  </si>
  <si>
    <t>156/G/R/N7/2023</t>
  </si>
  <si>
    <t>219/G/R/N7/2023</t>
  </si>
  <si>
    <t>94/G/R/N7/2023</t>
  </si>
  <si>
    <t>122/G/R/N7/2023</t>
  </si>
  <si>
    <t>196/G/R/N7/2023</t>
  </si>
  <si>
    <t>204/G/R/N7/2023</t>
  </si>
  <si>
    <t>65/G/R/N7/2023</t>
  </si>
  <si>
    <t>193/G/R/N7/2023</t>
  </si>
  <si>
    <t>137/G/R/N7/2023</t>
  </si>
  <si>
    <t>73/G/R/N7/2023</t>
  </si>
  <si>
    <t>146/G/R/N7/2023</t>
  </si>
  <si>
    <t>179/G/R/N7/2023</t>
  </si>
  <si>
    <t>221/G/R/N7/2023</t>
  </si>
  <si>
    <t>52/G/R/N7/2023</t>
  </si>
  <si>
    <t>41/G/R/N7/2023</t>
  </si>
  <si>
    <t>223/G/R/N7/2023</t>
  </si>
  <si>
    <t>189/G/R/N7/2023</t>
  </si>
  <si>
    <t>218/G/R/N7/2023</t>
  </si>
  <si>
    <t>90/G/R/N7/2023</t>
  </si>
  <si>
    <t>62/G/R/N7/2023</t>
  </si>
  <si>
    <t>103/G/R/N7/2023</t>
  </si>
  <si>
    <t>58/G/R/N7/2023</t>
  </si>
  <si>
    <t>139/G/R/N7/2023</t>
  </si>
  <si>
    <t>140/G/R/N7/2023</t>
  </si>
  <si>
    <t>123/G/R/N7/2023</t>
  </si>
  <si>
    <t>77/G/R/N7/2023</t>
  </si>
  <si>
    <t>177/G/R/N7/2023</t>
  </si>
  <si>
    <t>216/G/R/N7/2023</t>
  </si>
  <si>
    <t>70/G/R/N7/2023</t>
  </si>
  <si>
    <t>172/G/R/N7/2023</t>
  </si>
  <si>
    <t>48/G/R/N7/2023</t>
  </si>
  <si>
    <t>231/G/R/N7/2023</t>
  </si>
  <si>
    <t>56/G/R/N7/2023</t>
  </si>
  <si>
    <t>174/G/R/N7/2023</t>
  </si>
  <si>
    <t>87/G/R/N7/2023</t>
  </si>
  <si>
    <t>82/G/R/N7/2023</t>
  </si>
  <si>
    <t>83/G/R/N7/2023</t>
  </si>
  <si>
    <t>46/G/R/N7/2023</t>
  </si>
  <si>
    <t>136/G/R/N7/2023</t>
  </si>
  <si>
    <t>215/G/R/N7/2023</t>
  </si>
  <si>
    <t>192/G/R/N7/2023</t>
  </si>
  <si>
    <t>38/G/R/N7/2023</t>
  </si>
  <si>
    <t>138/G/R/N7/2023</t>
  </si>
  <si>
    <t>173/G/R/N7/2023</t>
  </si>
  <si>
    <t>170/G/R/N7/2023</t>
  </si>
  <si>
    <t>84/G/R/N7/2023</t>
  </si>
  <si>
    <t>35/G/R/N7/2023</t>
  </si>
  <si>
    <t>195/G/R/N7/2023</t>
  </si>
  <si>
    <t>197/G/R/N7/2023</t>
  </si>
  <si>
    <t>162/G/R/N7/2023</t>
  </si>
  <si>
    <t>159/G/R/N7/2023</t>
  </si>
  <si>
    <t>104/G/R/N7/2023</t>
  </si>
  <si>
    <t>44/G/R/N7/2023</t>
  </si>
  <si>
    <t>72/G/R/N7/2023</t>
  </si>
  <si>
    <t>210/G/R/N7/2023</t>
  </si>
  <si>
    <t>114/G/R/N7/2023</t>
  </si>
  <si>
    <t>108/G/R/N7/2023</t>
  </si>
  <si>
    <t>211/G/R/N7/2023</t>
  </si>
  <si>
    <t>212/G/R/N7/2023</t>
  </si>
  <si>
    <t>240/G/R/N7/2023</t>
  </si>
  <si>
    <t>109/G/R/N7/2023</t>
  </si>
  <si>
    <t>68/G/R/N7/2023</t>
  </si>
  <si>
    <t>206/G/R/N7/2023</t>
  </si>
  <si>
    <t>64/G/R/N7/2023</t>
  </si>
  <si>
    <t>238/G/R/N7/2023</t>
  </si>
  <si>
    <t>133/G/R/N7/2023</t>
  </si>
  <si>
    <t>80/G/R/N7/2023</t>
  </si>
  <si>
    <t>187/G/R/N7/2023</t>
  </si>
  <si>
    <t>120/G/R/N7/2023</t>
  </si>
  <si>
    <t>142/G/R/N7/2023</t>
  </si>
  <si>
    <t>96/G/R/N7/2023</t>
  </si>
  <si>
    <t>209/G/R/N7/2023</t>
  </si>
  <si>
    <t>165/G/R/N7/2023</t>
  </si>
  <si>
    <t>93/G/R/N7/2023</t>
  </si>
  <si>
    <t>181/G/R/N7/2023</t>
  </si>
  <si>
    <t>124/G/R/N7/2023</t>
  </si>
  <si>
    <t>236/G/R/N7/2023</t>
  </si>
  <si>
    <t>107/G/R/N7/2023</t>
  </si>
  <si>
    <t>33/G/R/N7/2023</t>
  </si>
  <si>
    <t>101/G/R/N7/2023</t>
  </si>
  <si>
    <t>125/G/R/N7/2023</t>
  </si>
  <si>
    <t>129/G/R/N7/2023</t>
  </si>
  <si>
    <t>188/G/R/N7/2023</t>
  </si>
  <si>
    <t>81/G/R/N7/2023</t>
  </si>
  <si>
    <t>74/G/R/N7/2023</t>
  </si>
  <si>
    <t>167/G/R/N7/2023</t>
  </si>
  <si>
    <t>183/G/R/N7/2023</t>
  </si>
  <si>
    <t>42/G/R/N7/2023</t>
  </si>
  <si>
    <t>88/G/R/N7/2023</t>
  </si>
  <si>
    <t>113/G/R/N7/2023</t>
  </si>
  <si>
    <t>182/G/R/N7/2023</t>
  </si>
  <si>
    <t>168/G/R/N7/2023</t>
  </si>
  <si>
    <t>178/G/R/N7/2023</t>
  </si>
  <si>
    <t>201/G/R/N7/2023</t>
  </si>
  <si>
    <t>194/G/R/N7/2023</t>
  </si>
  <si>
    <t>143/G/R/N7/2023</t>
  </si>
  <si>
    <t>60/G/R/N7/2023</t>
  </si>
  <si>
    <t>106/G/R/N7/2023</t>
  </si>
  <si>
    <t>67/G/R/N7/2023</t>
  </si>
  <si>
    <t>59/G/R/N7/2023</t>
  </si>
  <si>
    <t>55/G/R/N7/2023</t>
  </si>
  <si>
    <t>69/G/R/N7/2023</t>
  </si>
  <si>
    <t>86/G/R/N7/2023</t>
  </si>
  <si>
    <t>102/G/R/N7/2023</t>
  </si>
  <si>
    <t>234/G/R/N7/2023</t>
  </si>
  <si>
    <t>158/G/R/N7/2023</t>
  </si>
  <si>
    <t>51/G/R/N7/2023</t>
  </si>
  <si>
    <t>154/G/R/N7/2023</t>
  </si>
  <si>
    <t>105/G/R/N7/2023</t>
  </si>
  <si>
    <t>131/G/R/N7/2023</t>
  </si>
  <si>
    <t>100/G/R/N7/2023</t>
  </si>
  <si>
    <t>228/G/R/N7/2023</t>
  </si>
  <si>
    <t>99/G/R/N7/2023</t>
  </si>
  <si>
    <t>121/G/R/N7/2023</t>
  </si>
  <si>
    <t>127/G/R/N7/2023</t>
  </si>
  <si>
    <t>220/G/R/N7/2023</t>
  </si>
  <si>
    <t>164/G/R/N7/2023</t>
  </si>
  <si>
    <t>45/G/R/N7/2023</t>
  </si>
  <si>
    <t>132/G/R/N7/2023</t>
  </si>
  <si>
    <t>149/G/R/N7/2023</t>
  </si>
  <si>
    <t>160/G/R/N7/2023</t>
  </si>
  <si>
    <t>152/G/R/N7/2023</t>
  </si>
  <si>
    <t>126/G/R/N7/2023</t>
  </si>
  <si>
    <t>224/G/R/N7/2023</t>
  </si>
  <si>
    <t>134/G/R/N7/2023</t>
  </si>
  <si>
    <t>97/G/R/N7/2023</t>
  </si>
  <si>
    <t>176/G/R/N7/2023</t>
  </si>
  <si>
    <t>217/G/R/N7/2023</t>
  </si>
  <si>
    <t>161/G/R/N7/2023</t>
  </si>
  <si>
    <t>54/G/R/N7/2023</t>
  </si>
  <si>
    <t>163/G/R/N7/2023</t>
  </si>
  <si>
    <t>198/G/R/N7/2023</t>
  </si>
  <si>
    <t>128/G/R/N7/2023</t>
  </si>
  <si>
    <t>50/G/R/N7/2023</t>
  </si>
  <si>
    <t>199/G/R/N7/2023</t>
  </si>
  <si>
    <t>230/G/R/N7/2023</t>
  </si>
  <si>
    <t>40/G/R/N7/2023</t>
  </si>
  <si>
    <t>175/G/R/N7/2023</t>
  </si>
  <si>
    <t>75/G/R/N7/2023</t>
  </si>
  <si>
    <t>145/G/R/N7/2023</t>
  </si>
  <si>
    <t>239/G/R/N7/2023</t>
  </si>
  <si>
    <t>71/G/R/N7/2023</t>
  </si>
  <si>
    <t>130/G/R/N7/2023</t>
  </si>
  <si>
    <t>151/G/R/N7/2023</t>
  </si>
  <si>
    <t>76/G/R/N7/2023</t>
  </si>
  <si>
    <t>169/G/R/N7/2023</t>
  </si>
  <si>
    <t>191/G/R/N7/2023</t>
  </si>
  <si>
    <t>34/G/R/N7/2023</t>
  </si>
  <si>
    <t>153/G/R/N7/2023</t>
  </si>
  <si>
    <t>233/G/R/N7/2023</t>
  </si>
  <si>
    <t>147/G/R/N7/2023</t>
  </si>
  <si>
    <t>207/G/R/N7/2023</t>
  </si>
  <si>
    <t>148/G/R/N7/2023</t>
  </si>
  <si>
    <t>229/G/R/N7/2023</t>
  </si>
  <si>
    <t>47/G/R/N7/2023</t>
  </si>
  <si>
    <t>226/G/R/N7/2023</t>
  </si>
  <si>
    <t>119/G/R/N7/2023</t>
  </si>
  <si>
    <t>235/G/R/N7/2023</t>
  </si>
  <si>
    <t>135/G/R/N7/2023</t>
  </si>
  <si>
    <t>91/G/R/N7/2023</t>
  </si>
  <si>
    <t>180/G/R/N7/2023</t>
  </si>
  <si>
    <t>115/G/R/N7/2023</t>
  </si>
  <si>
    <t>186/G/R/N7/2023</t>
  </si>
  <si>
    <t>63/G/R/N7/2023</t>
  </si>
  <si>
    <t>203/G/R/N7/2023</t>
  </si>
  <si>
    <t>110/G/R/N7/2023</t>
  </si>
  <si>
    <t>185/G/R/N7/2023</t>
  </si>
  <si>
    <t>241/G/R/N7/2023</t>
  </si>
  <si>
    <t>166/G/R/N7/2023</t>
  </si>
  <si>
    <t>208/G/R/N7/2023</t>
  </si>
  <si>
    <t>95/G/R/N7/2023</t>
  </si>
  <si>
    <t>184/G/R/N7/2023</t>
  </si>
  <si>
    <t>242/G/R/N7/2023</t>
  </si>
  <si>
    <t>Remont drogi gminnej nr 440227K w miejscowości Bystra Podhalańska w km 0+000 do 0+737, w gminie Bystra-Sidzina</t>
  </si>
  <si>
    <t>Remont drogi gminnej nr 363077K w miejscowości Krempachy w km 0+000 do 0+787 na terenie Gminy Nowy Targ</t>
  </si>
  <si>
    <t>Remont drogi gminnej 120315K w km od 0+305,00 do km 1+296,00 w miejscowości Olkusz, Gmina Olkusz</t>
  </si>
  <si>
    <t>Remont drogi gminnej 201525K w km od 0+000 do 0+410 km w miejscowości Łękawka, Gmina Tarnów</t>
  </si>
  <si>
    <t>Remont drogi gminnej nr 270199K na odcinku I w km od 0+000-0-232, na odcinku II w km od 0+348-0+363, na odcinku III w km od 0+704-0+996 w miejscowości Stróżna, Gmina Bobowa</t>
  </si>
  <si>
    <t>Remont drogi gminnej 203360K na odcinku I - w km od 0+620,00 do km 1+239,00 na odcinku II - w km od 1+242,00 do km 3+264,00 na odcinku III - w km 3+278,00 do km 4+977,00 w miejscowości Paleśnica i Jamna, Gmina Zakliczyn</t>
  </si>
  <si>
    <t>Remont drogi gminnej 120700K w km 0+000 do km 1+000 w miejscowości Wierzchowisko, Gmina Wolbrom</t>
  </si>
  <si>
    <t>Remont drogi gminnej nr 340234 K "Laskowa - Rozdzielę ” (Lipniczka) w km od 1+220,00 do km 2+200,00 w miejscowości Kamionka Mała, Gmina Laskowa</t>
  </si>
  <si>
    <t>Remont drogi gminnej nr 360342K ul. Szeligówka w km 0+295,60 do km 1+045,20 w miejscowości Ratułów, Miasto i Gmina Czarny Dunajec</t>
  </si>
  <si>
    <t>Remont drogi gminnej nr 540178K od km 2+467 do km 3+027 w miejscowości Lubień</t>
  </si>
  <si>
    <t>Remont drogi gminnej K 120048 (ul. Mostowa) w km od 0+000,00 do km 0+393,90 (obiekt mostowy w km 0+383,90 do km 0+393,90) w miejscowości Bukowno, Gmina Bukowno</t>
  </si>
  <si>
    <t>Remont drogi gminnej K360695 (ul. Kępowa) w km od 0+000,00 do 0+703,00 w miejscowości Jabłonka, Gmina Jabłonka</t>
  </si>
  <si>
    <t>Remont drogi gminnej nr 340496K Stara Wieś - Golców w km od 0+000 do km 2+220,00 w miejscowości Stara Wieś, Gmina Limanowa</t>
  </si>
  <si>
    <t>Remont drogi gminnej nr 250004K "Borzęcin Górny - Cmentarz - Granice II" w km od 0+000,00 do km 1+000,00 w miejscowości Borzęcin Powiat brzeski/Gmina Borzęcin</t>
  </si>
  <si>
    <t>Remont drogi gminnej 203265K w km od 0+820 do 1+755 w miejscowości Łukanowice, Gmina Wojnicz</t>
  </si>
  <si>
    <t>Remont drogi gminnej 180118K w km 0+000 do km 0+900 w miejscowości Zapasternicze, Gmina Gręboszów</t>
  </si>
  <si>
    <t>Remont drogi gminnej nr 440531K, na odcinku I - w km 1+448 do km 2+166, w miejscowości Naprawa, Gmina Jordanów</t>
  </si>
  <si>
    <t>Remont drogi gminnej" Wronówka Dolna" Nr K 440104 w km 0+000 do km 0+696 w miejscowości Bieńkówka, gmina Budzów</t>
  </si>
  <si>
    <t>Remont drogi gminnej nr 160268K (Żębocin - Więckowice) w km 0+990 -1+584 w m. Więckowice gm. Proszowice</t>
  </si>
  <si>
    <t>Remont drogi gminnej nr 470343K Łękawica - Bugaj - Stryszów - Zakrzów w km od 3+215 do 3+800 w miejscowości Stryszów, Gmina Stryszów</t>
  </si>
  <si>
    <t>Remont drogi gminnej nr 293901K Łąki Gostwickie w km 0+000,00 -1+850,00 w miejscowości Gostwica</t>
  </si>
  <si>
    <t>Remont drogi gminnej 601447K (ul. Św. Idziego) w  km od 0+308,05 do km 1+306,05 w miejscowości Giebułtów, Gmina Wielka Wieś</t>
  </si>
  <si>
    <t>Remont drogi gminnej nr 290946 K w km od 0+000,00 do km 0+590,00 w miejscowości Kamionka Wielka, gmina Kamionka Wielka</t>
  </si>
  <si>
    <t>Remont drogi gminnej nr 292443K Białawoda - Kawiory w km od 0+030,00 do km 0+580,00 w miejscowości Białawoda, Gmina Łososina Dolna</t>
  </si>
  <si>
    <t>Remont drogi gminnej 364766K (ul. Do Cieślów) w km od 0+250 do km 0+596 w miejscowości Bańska Wyżna, Gmina Szaflary</t>
  </si>
  <si>
    <t>Remont drogi gminnej 201511K (ul. Szklarniowa) w km 0+880 km (sięgacz w km od 0+000 do 0+250 km) w miejscowości Korzyce Wielkie, Gmina Tarnów</t>
  </si>
  <si>
    <t>Remont drogi gminnej nr 250237K w km od 0+000,00 do km 2+030,00 w miejscowości Porąbka Uszewska, Gmina Dębno</t>
  </si>
  <si>
    <t>Remont drogi gminnej 601960K na odcinku I - w km od 3+367,00 do km 3+869,00, na odcinku II - w km 3+928,00 do km 4+957,00, miejscowości Sułoszowa, Gmina Sułoszowa</t>
  </si>
  <si>
    <t>Remont drogi gminnej nr 540280K odcinek nr I w km 0+000,00 - 0+515,00, odcinek nr II w km 1+006,00 - 1+717,00 w miejscowości Głogoczów i w miejscowości Krzyszkowice, Gmina Myślenice</t>
  </si>
  <si>
    <t>Remont drogi gminnej K140140 w km od 0+000 do km 0+710 w miejscowości Adamowice, Gmina Gołcza</t>
  </si>
  <si>
    <t>Remont drogi gminnej nr 362701K ul. Plac Evry w km od 0+065,29 do km 0+175,53 w miejscowości Nowy Targ, Gmina Miasto Nowy Targ</t>
  </si>
  <si>
    <t>Remont drogi gminnej 600785K w km od 0+000 do 1+500 w miejscowości Szczodrkowice, Powiat Krakowski, Gmina Skała</t>
  </si>
  <si>
    <t>Remont drogi gminnej G000035 (ul. Widokowa) w km 0+000,00 - 0-920,00 w miejscowości Gierałtowice / Gmina Wieprz</t>
  </si>
  <si>
    <t>Remont drogi gminnej K420048 w km 0+003 - 0+843 w miejscowości Leśnica, Groń, Gmina Bukowina Tatrzańska</t>
  </si>
  <si>
    <t>Remont drogi gminnej 580802K w km od 0+632,00 do km 1+404,00 w miejscowości Nieszkowice Małe i Buczyna, Gmina Bochnia</t>
  </si>
  <si>
    <t>Remont drogi gminnej 202591K w km od 00+270 do km 1+011 w miejscowości Demblin Powiat Tarnowski Gmina Wietrzychowice</t>
  </si>
  <si>
    <t>Remont drogi gminnej 470345K Stronie Kamionka w km od 0+102 do km 0+795 w miejscowościach Stronie i Zakrzów, Gmina Stryszów</t>
  </si>
  <si>
    <t>Remont drogi gminnej 560974K w km od 0+000,00 do km 0+680,00 w miejscowości Mietniów, Pawlikowice, Gmina Wieliczka</t>
  </si>
  <si>
    <t>Remont drogi gminnej nr 341560 K Koza-Gruszów-Morajko w km 0+000 do 0+080,73 w miejscowości Szczyrzyc, w km 0+153,50 do 0+184,86 w miejscowości Pogorzany, w km 0+192,44 do 0+700,00 w miejscowości Janowice, Gmina Jodłownik</t>
  </si>
  <si>
    <t>Remont drogi gminnej 100623K (ul. Szarych Szeregów) w km od 00+045 do km 00+530 w miejscowości Chrzanów, Powiat Chrzanowski, Gmina Chrzanów</t>
  </si>
  <si>
    <t>Remont drogi gminnej K420084, Rąbanisko, w km od 0+000,00 do km 0+405,00, w miejscowości Dzianisz, Gmina Kościelisko</t>
  </si>
  <si>
    <t>Remont drogi gminnej 510915K (ul. Słowackiego) w km od 0+005,50 do km 0+307,63 w miejscowości Chełmek, gmina Chełmek</t>
  </si>
  <si>
    <t>Remont drogi gminnej 293006K (ul. Parkowa) na odcinku I - w km od 00 + 014,06 do km 0 + 133,68, na odcinku lI 00+136,57 do km 00+268,51 w miejscowości Nawojowa, Gmina Nawojowa</t>
  </si>
  <si>
    <t>Remont drogi gminnej 293003K (ul. Sikornik) w km od 00+ 637,50 do km 00+805,00 w miejscowości Nawojowa, Gmina Nawojowa</t>
  </si>
  <si>
    <t>Remont drogi gminnej nr 340770 K w km 0+000,00 do 0+162,00 w miejscowości Łukowica, Gmina Łukowica</t>
  </si>
  <si>
    <t>Remont drogi gminnej 270274K (ul. Bardiowska) w km od 0+005,00 do km 0+090,00 w miejscowości Gorlice, Miasto Gorlice</t>
  </si>
  <si>
    <t>Remont Drogi Gminnej nr 540307K w km 0+000 -1+505 na działce nr 13 położonej w miejscowości Łyczanka, gmina Siepraw</t>
  </si>
  <si>
    <t>Remont drogi gminnej nr 0408011 :Klecza Dolna -POM-Wysoka" w km od 0+005 do km 1+330 w miejscowości Wysoka, Gmina Wadowice</t>
  </si>
  <si>
    <t>Remont drogi gminnej 560101K w km od 2-i-282,00 do km 3+242,00 w miejscowości Winiary, Gmina Gdów</t>
  </si>
  <si>
    <t>Remont drogi gminnej 200265K na odcinku I - w km od 0+000 do km 0+029, na odcinku II - w km od 0+035 do km 0+835 w miejscowości Lubcza, Gmina Ryglice</t>
  </si>
  <si>
    <t>Remont drogi gminnej nr 470046K na odcinku I - w km 00+000,00 do km 00+153,00 na odcinku II w km 01+690,20 do km 02+240,00 w miejscowości Tłuczań-Kmiecie, gmina Brzeźnica</t>
  </si>
  <si>
    <t>Remont drogi gminnej 203362K w km od 0+000,00 do km 0+648,00 w miejscowości Jamna, Gmina Zakliczyn</t>
  </si>
  <si>
    <t>Remont drogi gminnej nr 270038K w km 0+000,00-0+610,00 w miejscowości Grudna Kępska , Gmina Biecz</t>
  </si>
  <si>
    <t>Remont drogi gminnej nr K580310 w km od 1+522,00 do 2+112,00 w miejscowości Dębina , gmina Rzezawa</t>
  </si>
  <si>
    <t>Remont drogi gminnej 250474K w km od 0+000,00 do km 0+575,00 w miejscowości Kąty, Gmina Iwkowa</t>
  </si>
  <si>
    <t>Remont drogi gminnej 290674K w km od 2+783 do km 3+350 w miejscowości Przydonica, Powiat nowosądecki/ Gmina Gródek nad Dunajcem</t>
  </si>
  <si>
    <t>Remont drogi gminnej 295002K w km od 0+220,00 + do km 0+760,00 w miejscowości Florynka, Gmina Grybów</t>
  </si>
  <si>
    <t>Remont drogi gminnej nr 250715 K ul. Św. Bartłomieja w km od 0+538,00 do 1+050,00 w miejscowości Poręba Spytkowska Gmina Brzesko</t>
  </si>
  <si>
    <t>Remont drogi gminnej nr 292916K w km od 0+000 do 0+500 w miejscowości Powroźnik, gmina Muszyna</t>
  </si>
  <si>
    <t>Remont drogi gminnej nr 270907K Regietów Niżny - Regietów Wyżny w km 0+940,00 - 1+350,00 w miejscowości Regietów w Gminie Uście Gorlickie z wyłączeniem osuwiska w km 1+151,00 -1+176,00</t>
  </si>
  <si>
    <t>Remont drogi gminnej nr 440893K (ul. Spółdzielców) w km od 0+000,00 do km 0+311,00 w miejscowości Sucha Beskidzka, Gmina Sucha Beskidzka</t>
  </si>
  <si>
    <t>Remont drogi gminnej nr 540270K w km od 0+416 do km 1+632,93 w miejscowości Łęki, Gmina Myślenice</t>
  </si>
  <si>
    <t>Remont drogi gminnej nr 200551K w km od 00+000 do km 00+990 w miejscowości Rzepiennik Strzyżewski, Gmina Rzepiennik Strzyżewski</t>
  </si>
  <si>
    <t>Remont drogi gminnej 271265K Wola Góra w km od 0+000 do km 0+860 w miejscowości Ropa, Gmina Ropa</t>
  </si>
  <si>
    <t>Remont drogi gminnej 294918K w km od 1+390,00 + do km 2+130,00 w miejscowości Krużlowa Niżna, Gmina Grybów</t>
  </si>
  <si>
    <t>Remont drogi gminnej 364774K (Oś. Janiki) na odcinku I - w km od  0+000 do km 0+350 na odcinku II w  km od 0+415 do km 0+675 w miejscowości Maruszyna, Gmina Szaflary</t>
  </si>
  <si>
    <t>Remont drogi gminnej 364851K w km od 0+000 do 0+463 ul. Jana Pawła II w m. Szlachtowa</t>
  </si>
  <si>
    <t>Remont drogi gminnej 364519K ul. Gorczańska w km od 0+000,00 do km 0+450,00 w miejscowości Rabka-Zdrój, Gmina Rabka-Zdrój</t>
  </si>
  <si>
    <t>Remont drogi gminnej 510360K (ul. Bukowiecka) w km 0+000,00 do km 0+402,55 w miejscowości Piotrowice, gm. Przeciszów</t>
  </si>
  <si>
    <t>Remont drogi gminnej K420079, Pod Blachówką, w km od 0+000,00 do km 0+400,00, w miejscowości Kościelisko, Gmina Kościelisko</t>
  </si>
  <si>
    <t>Remont drogi gminnej 580043K (ul. Kolanowska) w km od 0+006 do km 0+402 w miejscowości Bochnia, Powiat Bocheński, Gmina Miasta Bochnia</t>
  </si>
  <si>
    <t>Remont drogi gminnej nr 250376K w km od 0+000 do km 0+395 w miejscowości Lewniowa, Gmina Gnojnik</t>
  </si>
  <si>
    <t>Remont drogi gminnej 101078K (ul. Emilii Plater) w km od 00+002,50 do km 00+392,00 w miejscowości Trzebina, Gmina Trzebinia</t>
  </si>
  <si>
    <t>Remont drogi gminnej 604618K w km od 00+000,00 do km 00+335,00 w miejscowości Lipnica Wielka, Gmina Lipnica Wielka</t>
  </si>
  <si>
    <t>Remont drogi gminnej 600394K w km od 00+135,00 do km 00+442,00 w miejscowości Rudno, Gmina Krzeszowice</t>
  </si>
  <si>
    <t xml:space="preserve">Remont drogi gminnej 101016K (ul. Kościelnej) w km od 00+161,80 do km 00+316,00 w miejscowości Trzebina, Gmina Trzebinia </t>
  </si>
  <si>
    <t>Remont drogi gminnej 120487K w km od 0+785 do km 1+685 oraz  w km od 2+110 do km 2+700, w miejscowości Zadroże, Gmina Trzyciąż</t>
  </si>
  <si>
    <t>Remont drogi gminnej K580357 Bełdno Wieś - Krzyżówka w km 0+000 - 0+890 w miejscowości Bełdno, Gmina Żegocina</t>
  </si>
  <si>
    <t>Remont drogi gminnej Nr 140193K , na odcinku i -w km od 0+000 do km 0+204, na odcinku ii- w km od 0+204 do km 0+513, na odcinku III - w km od 0+513 do km 0+830 w miejscowości Antolka , Gmina Książ Wielki</t>
  </si>
  <si>
    <t>Remont drogi gminnej nr 340005K w km 0+000 do km 0+760 w miejscowości Chyszówki, Gmina Dobra</t>
  </si>
  <si>
    <t>Remont drogi gminnej 580673K w km 0+000 - 0+650 w miejscowości Kamionna, Gmina Trzciana</t>
  </si>
  <si>
    <t>Remont drogi gminnej nr 180050k ul. Czernia w km od 0+147 do km 0+787 w miejscowości Dąbrowa Tarnowska, Gmina Dąbrowa Tarnowska</t>
  </si>
  <si>
    <t>Remont drogi gminnej ul. Zaszkolna 203503K w km od 0+488 do km 1+090 w miejscowości Łęg Tarnowski, Gmina Żabno</t>
  </si>
  <si>
    <t>Remont Drogi Gminnej nr 470185K w km od 0+734 - do km 1 +329 w miejscowości Mucharz oraz Skawce, Gmina Mucharz</t>
  </si>
  <si>
    <t>Remont drogi gminnej nr 200031K Gromnik (ul. Witosa) w miejscowości Gromnik w km od 0+700 do km 1 +200</t>
  </si>
  <si>
    <t>Remont drogi Gminnej 441170 K na odcinku I - w km od 0+000,00 do km 0+195,00 , na odcinku II - w km 0+219,50 do km 0,370,00 w miejscowości Lachowice Gmina Stryszawa</t>
  </si>
  <si>
    <t>Remont drogi gminnej nr 292062K Zagorzyn - Na Brzeg na odcinku 1 - w km od 0+000 do km 0+390 na odcinku II - w km od 0+775 do km 0+940 na odcinku III - w km od 1+000 do km 1+800 w miejscowości Zagorzyn, Wola Piskulina, Gmina Łącko</t>
  </si>
  <si>
    <t xml:space="preserve">Remont drogi gminnej nr 160639K w km od 0+000 do 0+950 w miejscowości Nowe Brzesko, Przybysławice, Gmina Nowe Brzesko </t>
  </si>
  <si>
    <t>Remont drogi gminnej nr 560252K w km 0+000 do km 0+898 w miejscowości Targowisko, Gmina Kłaj</t>
  </si>
  <si>
    <t>Remont drogi gminnej Nr 340830K Pasterniki na odcinku I -  w km 0+000,00 - 0+355,00 na odcinku II - w km 0+722,00 - 1+222,00 w miejscowości Podłopień, Gmina Tymbark</t>
  </si>
  <si>
    <t>Remont drogi gminnej Gruszów za Las 540504K w Gminie Raciechowice w kilometrażu 0+700-1+439</t>
  </si>
  <si>
    <t>Remont drogi gminnej nr 340527 K w km 2+618 - 3+008 w miejscowości Przyszowa, Gmina Łukowica</t>
  </si>
  <si>
    <t>Remont drogi gminnej nr 441232 K "Pilchówka" w km od 0+037,00 do km 0+350,00 w miejscowości Zembrzyce - etap I</t>
  </si>
  <si>
    <t>Remont drogi gminnej 291585K (ul. Wiejska) w km od 0+000,00 do km 0+192,00 w miejscowości Krynica-Zdrój Gmina Krynica-Zdrój</t>
  </si>
  <si>
    <t>Remont drogi gminnej ul. Na Kamień nr 101250K na odcinku I w km od 0+000 do 1+400 w miejscowości Mirów Powiat Chrzanowski Gmina Alwernia</t>
  </si>
  <si>
    <t>Remont drogi gminnej 160065K w km od 0+000,00 do km 0+986,00 w miejscowości Zagaje Książnickie, Gmina Koszyce</t>
  </si>
  <si>
    <t>Remont drogi gminnej 270808K w km od 01+021,00 do km 01+962,34 w miejscowości Łużna, Szalowa, Gmina Łużna</t>
  </si>
  <si>
    <t>Remont drogi gminnej 140386K Szczepanowice - Glinica w km 0+000 - 0+605 w miejscowości Glinica i Sławice Szlacheckie, gmina Miechów</t>
  </si>
  <si>
    <t>Remont drogi gminnej 440871 K w km od 0+000,00 do km 0+494,00 w miejscowości Stryszawa Gmina Stryszawa</t>
  </si>
  <si>
    <t>Remont drogi gminnej nr 203821K Gromnik (ul. Sportowa) w miejscowości Gromnik w km od 0+290 do km 0+510</t>
  </si>
  <si>
    <t>Remont drogi gminnej 270584K w km od 00+690,00 do km 01+480,00 w miejscowości Stróżówka, Gmina Gorlice</t>
  </si>
  <si>
    <t>Remont drogi gminnej nr 4331110 ul. Równoległa w km od 0+000 do km 0+476 w miejscowości Luszowice, Gmina Rdgoszcz</t>
  </si>
  <si>
    <t>Remont drogi gminnej 340646K Słopnice-Międzydwory na odcinku I- w km od 0+000 do km 0+350 na odcinku II - w km od 0+775 do km 2+ 795 w miejscowości Słopnice, gmina Słopnice</t>
  </si>
  <si>
    <t>Remont drogi gminnej nr 250011K Borzęcin Dolny - Wisowatki w kilometrażu 0+000 - 2+362 w miejscowości Borzęcin</t>
  </si>
  <si>
    <t>Remont drogi gminnej 250479K w km od 0+000,00 do km 2+ 157,00 w miejscowości Dobrociesz, Gmina Iwkowa</t>
  </si>
  <si>
    <t>Remont drogi gminnej nr 340452K Męcina - Kłodne - Stańkowa w km od 0+980,00 do km 3+010,00 w miejscowości Męcina, Kłodne, Gmina Limanowa</t>
  </si>
  <si>
    <t>Remont drogi gminnej nr 601798K w km od 0+000 do km 1+744 w miejscowości Ratajów, gmina Słomniki</t>
  </si>
  <si>
    <t>Remont drogi gminnej Kąty-Łętkowice-Kolonia w miejscowości Kąty i Łętkowice-Kolonia nr 160346K w km od 0+110 do 0+900; od 1+650 do 1+990; od 2+220 do 2+800</t>
  </si>
  <si>
    <t>Remont Drogi Gminnej nr 540311K w km 0+000 -1+716 na działkach nr 1664/2 i nr 1666/3 położonych w miejscowości Siepraw, gmina Siepraw</t>
  </si>
  <si>
    <t>Remont drogi gminnej w km Od 0+000 do km 1+635,2 w miejscowości Szerzyny, Gmina Szerzyny</t>
  </si>
  <si>
    <t>Remont drogi gminnej 601970K w km od 0+430,00 do km 2+020,00 w miejscowości Sułoszowa, Gmina Sułoszowa</t>
  </si>
  <si>
    <t>Remont drogi gminnej nr 363016K w miejscowości Knurów w km 0+000 do 1+556 na terenie Gminy Nowy Targ</t>
  </si>
  <si>
    <t>Remont drogi gminnej 290111K w km od 0+ 002 do km 1+ 420 Nakle w miejscowości Trzetrzewina, Gmina Chełmiec</t>
  </si>
  <si>
    <t>Remont drogi gminnej 140171K Przysieka - Przybysławice, w km od 0+000 do km 1+026 oraz w km od 1+260 do km 1+625, w miejscowości Przysieka, Gmina Kozłów</t>
  </si>
  <si>
    <t>Remont drogi gminnej nr 340103K w km od 0+000 do km 1+345 w miejscowości Skrzydlna, Gmina Dobra</t>
  </si>
  <si>
    <t>Remont drogi gminnej 290439K w km od 0+ 000 do km 1+ 340 Łazy Rozdziele w miejscowości Chomranice/Klęczany, Gmina Chełmiec</t>
  </si>
  <si>
    <t>Remont drogi gminnej nr 270011K w km 0+140,00-1+385,00 w miejscowości Binarowa , Gmina Biecz</t>
  </si>
  <si>
    <t>Remont drogi gminnej 560116K w km od 0+000,00 do km 1+130,00 w miejscowości Jaroszówka, Gmina Gdów</t>
  </si>
  <si>
    <t>Remont drogi gminnej 600141K ul. Lazurowa w km od 0+000,00 do km 1+115,00 w miejscowości Poskwitów, gmina Iwanowice</t>
  </si>
  <si>
    <t>Remont drogi gminnej 160023K w km od 0+000,00 do km 1+080,00 w miejscowości Książnice Wielkie, Gmina Koszyce</t>
  </si>
  <si>
    <t>Remont drogi gminnej 420222K (ul. Sienkiewicza) na odcinku I - w km od 00+ 008,00 do km 00+ 637,00 na odcinku II - w km od 00+ 690,00 do km 00+ 889,50 na odcinku III - w km od 00+ 909,50 do km 1 + 158,60 w miejscowości Zakopane, Gmina Miasto Zakopane</t>
  </si>
  <si>
    <t>Remont drogi gminnej nr 160236 K (Górka Stogniowska - Kościelec) w km 0+950 - 2+000 w miejscowości Górka Stogniowska,  w miejscowości Przezwody, w miejscowości Kościelec gm. Proszowice</t>
  </si>
  <si>
    <t>Remont drogi gminnej K420044 w km 0+003 -1+043 w miejscowości Czarna Góra, Gmina Bukowina Tatrzańska</t>
  </si>
  <si>
    <t>Remont drogi gminnej 200062 K na odcinku I -w km od 0+865 do km 1+260 na odcinku II- w km od 1+325 do km 1+755 na odcinku III - w km od 2+155 do km 2+342,w miejscowości Woźniczna i Świebodzin, Gmina Pleśna</t>
  </si>
  <si>
    <t>Remont drogi gminnej 140170K Przysieka - Kolonia do lasu, w km od 0+810 do km 1+810, w miejscowości Przysieka, Gmina Kozłów</t>
  </si>
  <si>
    <t>Remont drogi gminnej 604311K na odcinku I - w km od 0+003,00 do km 0+314,00 na odcinku II - w km od 0+321,00 do km 0+990,00 w miejscowości Lubomierz, Gmina Mszana Dolna</t>
  </si>
  <si>
    <t>Remont drogi gminnej numer 291373K w km od 0+000,00 do km 0+950,00 w miejscowości Trzycierz, Gmina Korzenna</t>
  </si>
  <si>
    <t>Remont drogi gminnej 120564K w km od 0+000 do km 0+924 w miejscowości Wolbrom, Gmina Wolbrom</t>
  </si>
  <si>
    <t>Remont drogi gminnej numer 291310K w km od 0+055,00 do km 0+965,00 w miejscowości Lipnica Wielka, Gmina Korzenna</t>
  </si>
  <si>
    <t>Remont drogi gminnej nr 291941K Szczereż - Dołki w km od 0+600 do km 1+480 w miejscowości Szczereż, Maszkowice, Gmina Łącko</t>
  </si>
  <si>
    <t>Remont drogi gminnej os. Sołki nr 440817K ETAP I w km 0+000,00 do 0+780,00 , w km 0+026,12 : Sięgacz nr 1 w km 0+000,00 do 0+095,00 w Makowie Podhalańskim , Gmina Maków Podhalański</t>
  </si>
  <si>
    <t>Remont drogi gminnej G000065 (ul. Górna) w km 0+000 - 0+875 w miejscowości Przybradz / Gmina Wieprz</t>
  </si>
  <si>
    <t>Remont drogi gminnej Dąbie - Bukownik 540502K w gminie Raciechowice w kilometrażu 0+000-0+800</t>
  </si>
  <si>
    <t>Remont drogi gminnej nr 250670 K ul. Kasprowicza od km 1-f535,00 do 2+333,00 w miejscowości Jasień Gmina Brzesko</t>
  </si>
  <si>
    <t>Remont drogi gminnej 604301K w km od 0+717,50 do km 1+507,50 w miejscowości Kasina Wielka, Gmina Mszana Dolna</t>
  </si>
  <si>
    <t>Remont drogi gminnej 180172K w km od 0+82S do km 1+600 w miejscowości Podborze, Gmina Olesno</t>
  </si>
  <si>
    <t>Remont drogi gminnej nr 364271K na odcinku I - w km od 0+160 do km 0+330 na odcinku II - w km od 0+337 do km 0+542 na odcinku III - w km od 1+090 do km 1+480 w miejscowości Skawa, Gmina Raba Wyżna</t>
  </si>
  <si>
    <t>Remont drogi gminnej 510093K w km od 1+090 do km 1+850 w miejscowości Osiek, Gmina Osiek</t>
  </si>
  <si>
    <t>Remont drogi gminnej 270760K w km od 00+000,00 do km 00+744,00 w miejscowości Łużna, Gmina Łużna</t>
  </si>
  <si>
    <t>Remont drogi gminnej 202837K na odcinku I w km od 00 + 000 do km 00 + 337 na odcinku ii w km od 00 + 000 do km 00 + 040 skrzyżowanie w km 00 + 000 z drogą gminną nr 202825K skrzyżowanie z drogą gminną nr 202825K w km 00 + 337 w miejscowości Miechowice Wielkie  Gmina Wietrzychowice</t>
  </si>
  <si>
    <t>Remont Drogi Gminnej nr 470185K w km od 0+000 - do km 0+734 w miejscowości Mucharz, Gmina Mucharz</t>
  </si>
  <si>
    <t>Remont Drogi Gminnej Publicznej nr 600305K w  km od 1+020,00 do km 1+745,00 w miejscowości Rawałowice, gmina Kocmyrzów - Luborzyca</t>
  </si>
  <si>
    <t>Remont drogi gminnej Sękowa - Siary "Górki" 270991K w km 1+785,00-2+510,00 w miejscowości Siary, Gmina Sękowa</t>
  </si>
  <si>
    <t>Remont drogi gminnej 560767K (ul. Grunwaldzka) w km od 0+000,00 do km 0+720,00 w miejscowości Wieliczka, Gmina Wieliczka</t>
  </si>
  <si>
    <t>Remont drogi gminnej nr 364107K w km od 0+010 do km 0+720 w miejscowości Rokiciny Podhalańskie, Gmina Raba Wyżna</t>
  </si>
  <si>
    <t>Remont drogi gminnej K 120089 (ul. Przymiarki) w km od 0+000,00 do km 0+696,00 w miejscowości Bukowno, Gmina Bukowno</t>
  </si>
  <si>
    <t>Remont drogi gminnej 364555K ul. Wiejska w km od 0+000,00 do km 0+689,00 w miejscowości Rabka-Zdrój, Gmina Rabka-Zdrój</t>
  </si>
  <si>
    <t>Remont drogi gminnej nr 250801K w km 0+000,00 do 0+598,00 w miejscowości Górka, Gmina Szczurowa</t>
  </si>
  <si>
    <t>Remont drogi gminnej dojazdowej nr 600441K (ul. Wzgórze) w km od 0+000 do 0+597 w miejscowości Książniczki i Kończyce, Powiat Krakowski, Gmina Michałowice</t>
  </si>
  <si>
    <t>Remont drogi gminnej" Adamkówka" Nr K 440017 w km 0+000 do km 0+560 w miejscowości Budzów, gmina Budzów</t>
  </si>
  <si>
    <t>Remont drogi gminnej nr 250807K w km 0+000,00 do 0+560,00 w miejscowości Strzelce Wielkie, Gmina Szczurowa</t>
  </si>
  <si>
    <t>Remont drogi gminnej 601701K w km od 0+000 do 0+540 w miejscowości Szczyglice, Gmina Zabierzów</t>
  </si>
  <si>
    <t>Remont drogi gminnej nr 270161K na odcinku I w km od 0+227-04-358, na odcinku II w km od 0+500-0+884 w miejscowości Siedliska, Gmina Bobowa</t>
  </si>
  <si>
    <t>Remont drogi gminnej nr K580306 w km od 1+646,00 do km 2+149,00 w miejscowości Dąbrówka, gmina Rzezawa</t>
  </si>
  <si>
    <t>Remont drogi gminnej 270633K w km od 00+045,00 do km 00+545,00 w miejscowości Szymbark, Gmina Gorlice</t>
  </si>
  <si>
    <t>Remont drogi gminnej nr 362667K (ul.Podhalańska) na odcinku I - w km od 0+270,37 do km 0+634,37 (skrzyżowanie z drogą gminna nr 362701K - ul. Plac Evry w km 0+306,82), na odcinku II sięgacz w km 0+000,00 do km 0+119,55 w miejscowości Nowy Targ, Gmina Miasto Nowy Targ</t>
  </si>
  <si>
    <t>Remont drogi gminnej K203465 ul. Szkotnik 2  w km 0+000,00 - 0+466,47 w miejscowości Żabno</t>
  </si>
  <si>
    <t>Remont drogi gminnej nr 250344K w km od 1+534 do km 1+981 w miejscowości Gosprzydowa, Gmina Gnojnik</t>
  </si>
  <si>
    <t>Remont drogi gminnej 140241K ul. Bema w km 0+000 - 0+438 w miejscowości Miechów, gmina Miechów</t>
  </si>
  <si>
    <t>Remont drogi gminnej 510104K w km od 1+992 do km 2+422 w miejscowości Głębowice, Gmina Osiek</t>
  </si>
  <si>
    <t>Remont drogi gminnej 270303K (ul. M. Konopnickiej) w km od 0+406,00 do km 0+831,00 w miejscowości Gorlice, Miasto Gorlice</t>
  </si>
  <si>
    <t>Remont drogi gminnej 271316K Łosie - Za Wodą - Piaski w km od 0+000 do km 0+420 w miejscowości Łosie, Gmina Ropa</t>
  </si>
  <si>
    <t>Remont drogi gminnej nr 440897K (ul. Goetla) w km od 0+000,00 do km 0+410,00 w miejscowości Sucha Beskidzka, Gmina Sucha Beskidzka</t>
  </si>
  <si>
    <t>Remont drogi gminnej nr 101279K  (ul. Brzeziny) w km od 0+000 do 0+395 w miejscowości Alwernia i Kwaczała Powiat Chrzanowski Gmina Alwernia</t>
  </si>
  <si>
    <t>Remont drogi gminnej 200107K w km od 0+000 do km 0+390 w miejscowości Świebodzin, Gmina Pleśna</t>
  </si>
  <si>
    <t>Remont drogi gminnej 420186K (ul. Kościuszki) w km od 00+ 180,00 do km 00+ 570,00 w miejscowości Zakopane, Gmina Miasto Zakopane</t>
  </si>
  <si>
    <t>Remont drogi gminnej 293088K (ul. Freislera) w km od 00+087,00 do km 00+439,00 (skrzyżowanie z drogą gminną nr 293101K (ul. Gorzkowska) w km 00+241,00), w miejscowości Nowy Sącz, Miasto Nowy Sącz</t>
  </si>
  <si>
    <t>Remont drogi gminnej 580572K w km 0+295 - 0+620 w miejscowości Ujazd, Gmina Trzciana</t>
  </si>
  <si>
    <t>Remont drogi gminnej 601651K w km od 0+455 do 0+765 w miejscowości Rudawa, Gmina Zabierzów</t>
  </si>
  <si>
    <t>Remont drogi gminnej nr 470041K (ul. Świętego Floriana) w km 00+000,00 do km 00+300,00 w miejscowości Sosnowice, gmina Brzeźnica</t>
  </si>
  <si>
    <t>Remont drogi gminnej w km od 1+490 do 1+790 w miejscowości Wojnicz, Gmina Wojnicz</t>
  </si>
  <si>
    <t>Remont drogi gminnej nr K362509, ul. Jana Pawła II na odcinku I - w km 0+000 do kmO+033; na odcinku II - w km od 0+430 - 0+470  (skrzyżowanie w km 0+451 z drogą gminną nr K 362511 ul. Szkolną); na odcinku III - w km 1+356 do km 1+582 w miejscowości Kacwin</t>
  </si>
  <si>
    <t>Remont drogi gminnej 510388K (ul.Kopernika) w km od 0+000,00 do km 0+286,50 w miejscowości Zator, Gmina Zator</t>
  </si>
  <si>
    <t>Remont drogi gminnej nr 292956K w km od 0+000 do 0+276 w miejscowości Muszyna, gmina Muszyna</t>
  </si>
  <si>
    <t>Remont drogi gminnej nr 341545 K "Stara Droga" w km 0+000-0+260,50 w miejscowości Góra Świętego Jana, Gmina Jodłownik</t>
  </si>
  <si>
    <t>Remont drogi gminnej 604606K w km od 00+000,00 do km 00+230,00 w miejscowości Lipnica Wielka Gmina Lipnica Wielka</t>
  </si>
  <si>
    <t>Remont drogi gminnej nr 294160K ul. Powstańców Chochołowskich w km od 0+008 do 0+224,25 w m. Stary Sącz, gmina Stary Sącz</t>
  </si>
  <si>
    <t>Remont drogi gminnej nr 180023K ul. Krasickiego w km od 0+015 do km 0+222 w miejscowości Dąbrowa Tarnowska, Gmina Dąbrowa Tarnowska</t>
  </si>
  <si>
    <t>Remont drogi gminnej nr 200682K ul. Batorego w km 0+000,00 do 204,29 w miejscowości Tarnów, Miasto Tarnów</t>
  </si>
  <si>
    <t>Remont drogi gminnej nr 604494 K "Krosna - Buckówka" w km od 0+000,00 do km 0+190,00 w miejscowości Krosna, Gmina Laskowa</t>
  </si>
  <si>
    <t>Remont drogi gminnej 470253K (ul. Sienna) w km od 00+000,00 do km 00+170,00 w miejscowości Ryczów, Gmina Spytkowice</t>
  </si>
  <si>
    <t>Remont drogi gminnej 363953K (os. Paluchy) w km od 0+050,00 do km 0+200,00 w miejscowości Tylmanowa, powiat nowotarski</t>
  </si>
  <si>
    <t>Remont drogi gminnej nr 4331151 ul. Pańska w km od 0+000 do km 0+144 w miejscowości Małec, Gmina Radgoszcz</t>
  </si>
  <si>
    <t>Remont drogi gminnej Nr 340824K Starodroże w km 0+010,00 - 0+158,00 (z  wyłączeniem odcinka 0+138,00 - 0,158,00) w miejscowości Zamieście, Gmina Tymbark</t>
  </si>
  <si>
    <t>Remont drogi gminnej nr 560248K w km od 0+167 do km 0+290 w miejscowości Kłaj, Gmina Kłaj</t>
  </si>
  <si>
    <t>Remont drogi gminnej 470297K (ul. Spokojna) w km od 00+003,00 do km 00+097,00 w miejscowości Spytkowice, Gmina Spytkowice</t>
  </si>
  <si>
    <t>Remont drogi gminnej 363920K (os. Młynne) w km od 04022,00 do km 04093,00 w miejscowości Ochotnica Dolna, powiat nowotarski</t>
  </si>
  <si>
    <t>10.05.2023-30.12.2023</t>
  </si>
  <si>
    <t>24.04.2023-15.04.2024</t>
  </si>
  <si>
    <t>01.06.2023-31.12.2023</t>
  </si>
  <si>
    <t>01.09.2023-15.12.2023</t>
  </si>
  <si>
    <t>01.06.2023-30.10.2023</t>
  </si>
  <si>
    <t>04.02.2023-30.11.2023</t>
  </si>
  <si>
    <t>01.03.2023-31.12.2023</t>
  </si>
  <si>
    <t>1.04.2023-20.03.2024</t>
  </si>
  <si>
    <t>01.07.2023-30.11.2023</t>
  </si>
  <si>
    <t>31.03.2023-20.10.2023</t>
  </si>
  <si>
    <t>05.05.2023-30.11.2023</t>
  </si>
  <si>
    <t>01.10.2023-30.05.2024</t>
  </si>
  <si>
    <t>01.06.2023-30.04.2024</t>
  </si>
  <si>
    <t>01.05.2023-30.11.2023</t>
  </si>
  <si>
    <t>02.05.2023-30.10.2023</t>
  </si>
  <si>
    <t>01.05.2023-30.09.2023</t>
  </si>
  <si>
    <t>01.03.2023-31.05.2023</t>
  </si>
  <si>
    <t>01.04.2023-30.11.2023</t>
  </si>
  <si>
    <t>01.04.2023-30.08.2023</t>
  </si>
  <si>
    <t>01.06.2023-20.12.2023</t>
  </si>
  <si>
    <t>01.05.2023-31.12.2023</t>
  </si>
  <si>
    <t>15.05.2023-15.10.2023</t>
  </si>
  <si>
    <t>1.06.2023-31.05.2024</t>
  </si>
  <si>
    <t>15.03.2023-15.12.2023</t>
  </si>
  <si>
    <t>01.06.2023-31.07.2023</t>
  </si>
  <si>
    <t>03.04.2023-31.10.2023</t>
  </si>
  <si>
    <t>01.08.2023-31.10.2023</t>
  </si>
  <si>
    <t>01.09.2023-31.08.2024</t>
  </si>
  <si>
    <t>03.07.2023-31.10.2023</t>
  </si>
  <si>
    <t>03.04.2023-29.12.2023</t>
  </si>
  <si>
    <t>08.03.2023-08.12.2023</t>
  </si>
  <si>
    <t>03.07.2023-28.06.2024</t>
  </si>
  <si>
    <t>01.05.2023-31.10.2023</t>
  </si>
  <si>
    <t>01.06.2023-28.02.2024</t>
  </si>
  <si>
    <t>10.07.2023-31.12.2023</t>
  </si>
  <si>
    <t>01.07.2023-31.12.2023</t>
  </si>
  <si>
    <t>03.07.2023-30.11.2023</t>
  </si>
  <si>
    <t>15.05.2023-31.01.2024</t>
  </si>
  <si>
    <t>06.01.2023-31.12.2023</t>
  </si>
  <si>
    <t>01.07.2023-31.07.2023</t>
  </si>
  <si>
    <t>08.05.2023-31.10.2023</t>
  </si>
  <si>
    <t>01.08.2023-15.11.2023</t>
  </si>
  <si>
    <t>04.05.2023-30.06.2023</t>
  </si>
  <si>
    <t>03.04.2023-31.01.2024</t>
  </si>
  <si>
    <t>01.05.2023-20.12.2023</t>
  </si>
  <si>
    <t>01.06.2023-29.09.2023</t>
  </si>
  <si>
    <t>8.05.2023 - 31.10.2023</t>
  </si>
  <si>
    <t>03.07.2023-01.07.2024</t>
  </si>
  <si>
    <t>01.04.2023-31.10.2023</t>
  </si>
  <si>
    <t>01.07.2023-30.06.2024</t>
  </si>
  <si>
    <t>01.05.2023- 31.10.2023</t>
  </si>
  <si>
    <t>01.06.2023-15.05.2024</t>
  </si>
  <si>
    <t>03.07.2023-29.09.2023</t>
  </si>
  <si>
    <t>04.05.2023-31.12.2023</t>
  </si>
  <si>
    <t>15.09.2023- 31.08.2024</t>
  </si>
  <si>
    <t>15.05.2023-30.11.2023</t>
  </si>
  <si>
    <t>01.03.2023-31.07.2023</t>
  </si>
  <si>
    <t>01.04.2023-01.03.2024</t>
  </si>
  <si>
    <t>03.04.2023-30.10.2023</t>
  </si>
  <si>
    <t>01.07.2023-30.10.2023</t>
  </si>
  <si>
    <t>01.04.2023 -31.10.2023</t>
  </si>
  <si>
    <t>01.06.2023-20.05.2024</t>
  </si>
  <si>
    <t>01.07.2023-30.09.2023</t>
  </si>
  <si>
    <t>06.06.2023-15.10.2023</t>
  </si>
  <si>
    <t>06.02.2023-30.10.2023</t>
  </si>
  <si>
    <t>15.07.2023-30.12.2023</t>
  </si>
  <si>
    <t>01.09.2023-29.12.2023</t>
  </si>
  <si>
    <t>01.04.2023-01.12.2023</t>
  </si>
  <si>
    <t>01.07.2023 -02.02.2024</t>
  </si>
  <si>
    <t>01.07.2023-29.09.2023</t>
  </si>
  <si>
    <t>01.03.2023-30.11.2023</t>
  </si>
  <si>
    <t>01.07.2023-31.10.2023</t>
  </si>
  <si>
    <t>01.05.2023-15.10.2023</t>
  </si>
  <si>
    <t>01.07.2023-31.08.2023</t>
  </si>
  <si>
    <t>10.04.2023-30.11.2023</t>
  </si>
  <si>
    <t>04.05.2023-30.11.2023</t>
  </si>
  <si>
    <t>01.08.2023-30.11.2023</t>
  </si>
  <si>
    <t>01.08.2023-31.12.2023</t>
  </si>
  <si>
    <t>15.05.2023-31.10.2023</t>
  </si>
  <si>
    <t>06.02.2023-30.11.2023</t>
  </si>
  <si>
    <t>05.06.2023-31.10.2023</t>
  </si>
  <si>
    <t>01.09.2023-02.10.2023</t>
  </si>
  <si>
    <t>30.06.2023-29.06.2024</t>
  </si>
  <si>
    <t>01.08.2023- 31.08.2023</t>
  </si>
  <si>
    <t>01.07.2023-15.12.2023</t>
  </si>
  <si>
    <t>01.03.2023-01.12.2023</t>
  </si>
  <si>
    <t xml:space="preserve">01.06.2023-30.10.2023 </t>
  </si>
  <si>
    <t>08.05.2023-30.11.2023</t>
  </si>
  <si>
    <t>01.09.2023-30.08.2024</t>
  </si>
  <si>
    <t>05.05.2023-31.10.2023</t>
  </si>
  <si>
    <t>02.05.2023-29.12.2023</t>
  </si>
  <si>
    <t>30.03.2023-30.09.2023</t>
  </si>
  <si>
    <t>01.08.2023-31.05.2024</t>
  </si>
  <si>
    <t>03.07.2023-03.08.2023</t>
  </si>
  <si>
    <t>02.05.2023-31.10.2023</t>
  </si>
  <si>
    <t>Remont drogi gminnej 470823K (os. Kierczaki) w km od 00+654,73 do 01+359,85 w miejscowości Rzyki, Gmina Andrychów</t>
  </si>
  <si>
    <t>Remont drogi gminnej nr 470091 K "Zadział" w km od 0+690,00 do km 1+420,00 w miejscowości Leńcze, Gmina Kalwaria Zebrzydowska</t>
  </si>
  <si>
    <t>Remont drogi gminnej nr 200635K Ołpiny-Pustki na odcinku I - w km od 0+017,00 do 0+310,00 na odcinku II - w km od 0+940,00 do 1+366,00 w miejscowości Ołpiny, Gmina Szerzyny</t>
  </si>
  <si>
    <t>Remont Drogi Gminnej Nr 600080K Żydów "Sklep" - Wawrzeńczyce "Hektary", odcinek w km 0+013,9 - 0+486,4 w Gminie Igołomia-Wawrzeńczyce</t>
  </si>
  <si>
    <t>Remont drogi gminnej 601135K na odcinku I - w km od 0+043,04 do km 0+091,94 na odcinku lI - w km od 0+116,94 do km 0+320,53 w miejscowości Gołuchowice, Gmina Skawina</t>
  </si>
  <si>
    <t>Remont drogi gminnej 601081K na odcinku w km od 0+183,30 do km 0+651,00 w miejscowości Polanka Hallera, Gmina Skawina</t>
  </si>
  <si>
    <t>Remont drogi gminnej nr 580294K (ul. Mickiewicza) w km od 0+016,35 do km 0+332,20 w miejscowości Nowy Wiśnicz, Gmina Nowy Wiśnicz</t>
  </si>
  <si>
    <t>98/G/R/N7/2023</t>
  </si>
  <si>
    <t>Gmina Koniusza</t>
  </si>
  <si>
    <t>Remont drogi gminnej nr 160508K w km od 0+512 do km 2+700 w miejscowościach Wronin/ Wroniec, Wierzbno, gmina Koniusza</t>
  </si>
  <si>
    <t>Remont drogi gminnej nr 420009K (ul. Jana Pawła II-obok Stacji PKP), w km od 0+008,50 do km 0+174,60 w miejscowości Biały Dunajec, Gmina Biały Dunajec</t>
  </si>
  <si>
    <t>Remont drogi gminnej nr 420009K (ul. Jana Pawła II - obok Kościoła) w km od 0+008,50 do km 0+106,30 w miejscowości Biały Dunajec, Gmina Biały Dunajec</t>
  </si>
  <si>
    <r>
      <t>Gmina</t>
    </r>
    <r>
      <rPr>
        <sz val="11"/>
        <color theme="1"/>
        <rFont val="Calibri"/>
        <family val="2"/>
        <charset val="238"/>
        <scheme val="minor"/>
      </rPr>
      <t xml:space="preserve"> Sułoszowa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</si>
</sst>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_-* #,##0.000_-;\-* #,##0.000_-;_-* &quot;-&quot;??_-;_-@_-"/>
    <numFmt numFmtId="169" formatCode="0.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name val="MS Sans Serif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0" fontId="1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4" fontId="0" fillId="0" borderId="0" xfId="0" applyNumberFormat="1" applyAlignment="1">
      <alignment vertical="center"/>
    </xf>
    <xf numFmtId="4" fontId="9" fillId="0" borderId="0" xfId="0" applyNumberFormat="1" applyFont="1"/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vertical="top"/>
    </xf>
    <xf numFmtId="0" fontId="14" fillId="0" borderId="0" xfId="1" applyFont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167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166" fontId="16" fillId="3" borderId="21" xfId="0" applyNumberFormat="1" applyFont="1" applyFill="1" applyBorder="1" applyAlignment="1">
      <alignment vertical="center"/>
    </xf>
    <xf numFmtId="166" fontId="16" fillId="3" borderId="22" xfId="0" applyNumberFormat="1" applyFont="1" applyFill="1" applyBorder="1" applyAlignment="1">
      <alignment vertical="center"/>
    </xf>
    <xf numFmtId="166" fontId="16" fillId="4" borderId="17" xfId="0" applyNumberFormat="1" applyFont="1" applyFill="1" applyBorder="1" applyAlignment="1">
      <alignment vertical="center"/>
    </xf>
    <xf numFmtId="166" fontId="16" fillId="3" borderId="23" xfId="0" applyNumberFormat="1" applyFont="1" applyFill="1" applyBorder="1" applyAlignment="1">
      <alignment vertical="center"/>
    </xf>
    <xf numFmtId="166" fontId="13" fillId="4" borderId="17" xfId="0" applyNumberFormat="1" applyFont="1" applyFill="1" applyBorder="1" applyAlignment="1">
      <alignment vertical="center"/>
    </xf>
    <xf numFmtId="166" fontId="21" fillId="4" borderId="17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166" fontId="21" fillId="3" borderId="23" xfId="0" applyNumberFormat="1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166" fontId="21" fillId="3" borderId="21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166" fontId="13" fillId="5" borderId="21" xfId="0" applyNumberFormat="1" applyFont="1" applyFill="1" applyBorder="1" applyAlignment="1">
      <alignment vertical="center"/>
    </xf>
    <xf numFmtId="166" fontId="21" fillId="3" borderId="22" xfId="0" applyNumberFormat="1" applyFont="1" applyFill="1" applyBorder="1" applyAlignment="1">
      <alignment vertical="center"/>
    </xf>
    <xf numFmtId="166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166" fontId="13" fillId="0" borderId="15" xfId="0" applyNumberFormat="1" applyFont="1" applyBorder="1" applyAlignment="1">
      <alignment vertical="center"/>
    </xf>
    <xf numFmtId="166" fontId="13" fillId="0" borderId="16" xfId="0" applyNumberFormat="1" applyFont="1" applyBorder="1" applyAlignment="1">
      <alignment vertical="center"/>
    </xf>
    <xf numFmtId="166" fontId="13" fillId="0" borderId="18" xfId="0" applyNumberFormat="1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66" fontId="13" fillId="0" borderId="3" xfId="0" applyNumberFormat="1" applyFont="1" applyBorder="1" applyAlignment="1">
      <alignment vertical="center"/>
    </xf>
    <xf numFmtId="166" fontId="13" fillId="0" borderId="5" xfId="0" applyNumberFormat="1" applyFont="1" applyBorder="1" applyAlignment="1">
      <alignment vertical="center"/>
    </xf>
    <xf numFmtId="166" fontId="13" fillId="2" borderId="24" xfId="0" applyNumberFormat="1" applyFont="1" applyFill="1" applyBorder="1" applyAlignment="1">
      <alignment vertical="center"/>
    </xf>
    <xf numFmtId="9" fontId="17" fillId="0" borderId="1" xfId="0" applyNumberFormat="1" applyFont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9" fontId="1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168" fontId="0" fillId="2" borderId="1" xfId="5" applyNumberFormat="1" applyFont="1" applyFill="1" applyBorder="1" applyAlignment="1" applyProtection="1">
      <alignment horizontal="center" vertical="center" wrapText="1"/>
    </xf>
    <xf numFmtId="169" fontId="23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3" fontId="26" fillId="2" borderId="1" xfId="5" applyFont="1" applyFill="1" applyBorder="1" applyAlignment="1" applyProtection="1">
      <alignment horizontal="right" vertical="center" wrapText="1"/>
    </xf>
    <xf numFmtId="0" fontId="25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167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8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8" fontId="0" fillId="0" borderId="1" xfId="5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69" fontId="23" fillId="0" borderId="1" xfId="0" applyNumberFormat="1" applyFont="1" applyFill="1" applyBorder="1" applyAlignment="1">
      <alignment horizontal="center" vertical="center" wrapText="1"/>
    </xf>
    <xf numFmtId="43" fontId="26" fillId="0" borderId="1" xfId="5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4" fontId="26" fillId="2" borderId="2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67" fontId="0" fillId="0" borderId="1" xfId="0" applyNumberFormat="1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vertical="center" wrapText="1"/>
    </xf>
    <xf numFmtId="9" fontId="28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2">
    <cellStyle name="Dziesiętny" xfId="5" builtinId="3"/>
    <cellStyle name="Dziesiętny 2" xfId="4"/>
    <cellStyle name="Dziesiętny 2 2" xfId="10"/>
    <cellStyle name="Normalny" xfId="0" builtinId="0"/>
    <cellStyle name="Normalny 2" xfId="3"/>
    <cellStyle name="Normalny 2 2" xfId="8"/>
    <cellStyle name="Normalny 2 2 2" xfId="11"/>
    <cellStyle name="Normalny 2 3" xfId="7"/>
    <cellStyle name="Normalny 3" xfId="1"/>
    <cellStyle name="Normalny 4" xfId="6"/>
    <cellStyle name="Normalny 4 2" xfId="9"/>
    <cellStyle name="Procentowy 2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CC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P27"/>
  <sheetViews>
    <sheetView tabSelected="1" view="pageBreakPreview" topLeftCell="A13" zoomScaleNormal="100" zoomScaleSheetLayoutView="100" workbookViewId="0"/>
  </sheetViews>
  <sheetFormatPr defaultColWidth="9.109375" defaultRowHeight="14.4" x14ac:dyDescent="0.3"/>
  <cols>
    <col min="1" max="2" width="32.109375" style="8" customWidth="1"/>
    <col min="3" max="3" width="10.6640625" style="8" customWidth="1"/>
    <col min="4" max="6" width="20.6640625" style="8" customWidth="1"/>
    <col min="7" max="7" width="20.33203125" style="8" customWidth="1"/>
    <col min="8" max="8" width="9.109375" style="8"/>
    <col min="9" max="9" width="9.109375" style="8" customWidth="1"/>
  </cols>
  <sheetData>
    <row r="1" spans="1:16" s="4" customFormat="1" ht="20.100000000000001" customHeight="1" x14ac:dyDescent="0.35">
      <c r="A1" s="102" t="s">
        <v>35</v>
      </c>
      <c r="B1" s="103"/>
      <c r="C1" s="103"/>
      <c r="D1" s="103"/>
      <c r="E1" s="103"/>
      <c r="F1" s="103"/>
      <c r="G1" s="103"/>
      <c r="H1" s="2"/>
      <c r="I1" s="2"/>
      <c r="J1" s="3"/>
      <c r="K1" s="3"/>
      <c r="L1" s="3"/>
      <c r="M1" s="3"/>
      <c r="N1" s="3"/>
      <c r="O1" s="3"/>
      <c r="P1" s="3"/>
    </row>
    <row r="2" spans="1:16" ht="20.100000000000001" customHeight="1" x14ac:dyDescent="0.3">
      <c r="A2" s="104" t="s">
        <v>34</v>
      </c>
      <c r="B2" s="105"/>
      <c r="C2" s="105"/>
      <c r="D2" s="105"/>
      <c r="E2" s="105"/>
      <c r="F2" s="105"/>
      <c r="G2" s="105"/>
      <c r="H2" s="5"/>
      <c r="I2" s="5"/>
      <c r="J2" s="6"/>
      <c r="K2" s="6"/>
      <c r="L2" s="6"/>
      <c r="M2" s="6"/>
      <c r="N2" s="6"/>
      <c r="O2" s="6"/>
      <c r="P2" s="6"/>
    </row>
    <row r="3" spans="1:16" x14ac:dyDescent="0.3">
      <c r="A3" s="7"/>
      <c r="B3" s="7"/>
      <c r="C3" s="5"/>
      <c r="D3" s="5"/>
      <c r="E3" s="5"/>
      <c r="F3" s="5"/>
      <c r="P3" s="6"/>
    </row>
    <row r="4" spans="1:16" x14ac:dyDescent="0.3">
      <c r="A4" s="106" t="s">
        <v>40</v>
      </c>
      <c r="B4" s="106"/>
      <c r="C4" s="107"/>
      <c r="D4" s="107"/>
      <c r="E4" s="107"/>
      <c r="F4" s="107"/>
      <c r="P4" s="9"/>
    </row>
    <row r="5" spans="1:16" x14ac:dyDescent="0.3">
      <c r="A5" s="107"/>
      <c r="B5" s="107"/>
      <c r="C5" s="107"/>
      <c r="D5" s="107"/>
      <c r="E5" s="107"/>
      <c r="F5" s="107"/>
      <c r="P5" s="6"/>
    </row>
    <row r="6" spans="1:16" x14ac:dyDescent="0.3">
      <c r="A6" s="106" t="s">
        <v>41</v>
      </c>
      <c r="B6" s="106"/>
      <c r="C6" s="107"/>
      <c r="D6" s="107"/>
      <c r="E6" s="107"/>
      <c r="F6" s="107"/>
      <c r="P6" s="9"/>
    </row>
    <row r="7" spans="1:16" x14ac:dyDescent="0.3">
      <c r="A7" s="106"/>
      <c r="B7" s="106"/>
      <c r="C7" s="107"/>
      <c r="D7" s="107"/>
      <c r="E7" s="107"/>
      <c r="F7" s="107"/>
      <c r="P7" s="9"/>
    </row>
    <row r="8" spans="1:16" ht="15" thickBot="1" x14ac:dyDescent="0.35">
      <c r="B8" s="106"/>
      <c r="C8" s="107"/>
      <c r="D8" s="107"/>
      <c r="E8" s="107"/>
      <c r="F8" s="107"/>
      <c r="P8" s="9"/>
    </row>
    <row r="9" spans="1:16" x14ac:dyDescent="0.3">
      <c r="B9" s="154" t="s">
        <v>14</v>
      </c>
      <c r="C9" s="155"/>
      <c r="D9" s="155"/>
      <c r="E9" s="155"/>
      <c r="F9" s="156"/>
      <c r="P9" s="9"/>
    </row>
    <row r="10" spans="1:16" x14ac:dyDescent="0.3">
      <c r="B10" s="157"/>
      <c r="C10" s="158"/>
      <c r="D10" s="158"/>
      <c r="E10" s="158"/>
      <c r="F10" s="159"/>
      <c r="P10" s="9"/>
    </row>
    <row r="11" spans="1:16" x14ac:dyDescent="0.3">
      <c r="B11" s="157"/>
      <c r="C11" s="158"/>
      <c r="D11" s="158"/>
      <c r="E11" s="158"/>
      <c r="F11" s="159"/>
      <c r="P11" s="9"/>
    </row>
    <row r="12" spans="1:16" x14ac:dyDescent="0.3">
      <c r="B12" s="157"/>
      <c r="C12" s="158"/>
      <c r="D12" s="158"/>
      <c r="E12" s="158"/>
      <c r="F12" s="159"/>
      <c r="P12" s="9"/>
    </row>
    <row r="13" spans="1:16" x14ac:dyDescent="0.3">
      <c r="B13" s="157"/>
      <c r="C13" s="158"/>
      <c r="D13" s="158"/>
      <c r="E13" s="158"/>
      <c r="F13" s="159"/>
      <c r="P13" s="9"/>
    </row>
    <row r="14" spans="1:16" ht="15" thickBot="1" x14ac:dyDescent="0.35">
      <c r="B14" s="160" t="s">
        <v>15</v>
      </c>
      <c r="C14" s="161"/>
      <c r="D14" s="161"/>
      <c r="E14" s="161"/>
      <c r="F14" s="162"/>
      <c r="P14" s="6"/>
    </row>
    <row r="15" spans="1:16" x14ac:dyDescent="0.3">
      <c r="B15" s="107"/>
      <c r="C15" s="107"/>
      <c r="D15" s="107"/>
      <c r="E15" s="107"/>
      <c r="F15" s="107"/>
      <c r="P15" s="6"/>
    </row>
    <row r="16" spans="1:16" ht="20.100000000000001" customHeight="1" thickBot="1" x14ac:dyDescent="0.35">
      <c r="A16" s="106"/>
      <c r="B16" s="106"/>
      <c r="C16" s="107"/>
      <c r="D16" s="107"/>
      <c r="E16" s="107"/>
      <c r="F16" s="107"/>
      <c r="G16" s="108"/>
      <c r="P16" s="6"/>
    </row>
    <row r="17" spans="1:16" ht="32.25" customHeight="1" thickBot="1" x14ac:dyDescent="0.35">
      <c r="A17" s="40" t="s">
        <v>0</v>
      </c>
      <c r="B17" s="41" t="s">
        <v>11</v>
      </c>
      <c r="C17" s="35" t="s">
        <v>28</v>
      </c>
      <c r="D17" s="35" t="s">
        <v>16</v>
      </c>
      <c r="E17" s="36" t="s">
        <v>17</v>
      </c>
      <c r="F17" s="37" t="s">
        <v>18</v>
      </c>
      <c r="G17" s="38">
        <v>2023</v>
      </c>
      <c r="P17" s="6"/>
    </row>
    <row r="18" spans="1:16" ht="39.9" customHeight="1" thickBot="1" x14ac:dyDescent="0.35">
      <c r="A18" s="53" t="s">
        <v>29</v>
      </c>
      <c r="B18" s="54" t="s">
        <v>30</v>
      </c>
      <c r="C18" s="54">
        <f>COUNTA('pow podst'!K3:K30)</f>
        <v>28</v>
      </c>
      <c r="D18" s="55">
        <f>SUM('pow podst'!J3:J30)</f>
        <v>33773572.670000002</v>
      </c>
      <c r="E18" s="56">
        <f>SUM('pow podst'!L3:L30)</f>
        <v>7556097.4799999986</v>
      </c>
      <c r="F18" s="33">
        <f>SUM('pow podst'!K3:K30)</f>
        <v>26217475.190000001</v>
      </c>
      <c r="G18" s="57">
        <f>SUM('pow podst'!N3:N30)</f>
        <v>26217475.190000001</v>
      </c>
      <c r="H18" s="10" t="b">
        <f t="shared" ref="H18:H24" si="0">D18=(E18+F18)</f>
        <v>1</v>
      </c>
      <c r="I18" s="19" t="b">
        <f t="shared" ref="I18:I24" si="1">F18=SUM(G18:G18)</f>
        <v>1</v>
      </c>
      <c r="J18" s="11"/>
      <c r="K18" s="11"/>
      <c r="L18" s="11"/>
      <c r="M18" s="11"/>
      <c r="N18" s="6"/>
      <c r="O18" s="6"/>
      <c r="P18" s="6"/>
    </row>
    <row r="19" spans="1:16" ht="39.9" customHeight="1" thickBot="1" x14ac:dyDescent="0.35">
      <c r="A19" s="58" t="s">
        <v>31</v>
      </c>
      <c r="B19" s="59" t="s">
        <v>30</v>
      </c>
      <c r="C19" s="59">
        <f>COUNTA('gm podst'!K3:K134)</f>
        <v>132</v>
      </c>
      <c r="D19" s="60">
        <f>SUM('gm podst'!K3:K134)</f>
        <v>76901468.120000035</v>
      </c>
      <c r="E19" s="61">
        <f>SUM('gm podst'!M3:M134)</f>
        <v>30110148.659999996</v>
      </c>
      <c r="F19" s="33">
        <f>SUM('gm podst'!L3:L134)</f>
        <v>46791319.460000008</v>
      </c>
      <c r="G19" s="62">
        <f>SUM('gm podst'!O3:O134)</f>
        <v>46791319.460000008</v>
      </c>
      <c r="H19" s="10" t="b">
        <f t="shared" si="0"/>
        <v>1</v>
      </c>
      <c r="I19" s="19" t="b">
        <f t="shared" si="1"/>
        <v>1</v>
      </c>
      <c r="J19" s="11"/>
      <c r="K19" s="11"/>
      <c r="L19" s="11"/>
      <c r="M19" s="11"/>
      <c r="N19" s="11"/>
      <c r="O19" s="11"/>
      <c r="P19" s="11"/>
    </row>
    <row r="20" spans="1:16" s="13" customFormat="1" ht="39.9" customHeight="1" thickBot="1" x14ac:dyDescent="0.35">
      <c r="A20" s="42" t="s">
        <v>32</v>
      </c>
      <c r="B20" s="50" t="s">
        <v>30</v>
      </c>
      <c r="C20" s="64">
        <f>C18+C19</f>
        <v>160</v>
      </c>
      <c r="D20" s="29">
        <f>D18+D19</f>
        <v>110675040.79000004</v>
      </c>
      <c r="E20" s="30">
        <f>E18+E19</f>
        <v>37666246.139999993</v>
      </c>
      <c r="F20" s="31">
        <f>F18+F19</f>
        <v>73008794.650000006</v>
      </c>
      <c r="G20" s="32">
        <f>G18+G19</f>
        <v>73008794.650000006</v>
      </c>
      <c r="H20" s="10" t="b">
        <f t="shared" si="0"/>
        <v>1</v>
      </c>
      <c r="I20" s="19" t="b">
        <f t="shared" si="1"/>
        <v>1</v>
      </c>
      <c r="J20" s="12"/>
      <c r="K20" s="12"/>
      <c r="L20" s="12"/>
      <c r="M20" s="12"/>
      <c r="N20" s="12"/>
      <c r="O20" s="12"/>
      <c r="P20" s="12"/>
    </row>
    <row r="21" spans="1:16" ht="39.9" customHeight="1" thickBot="1" x14ac:dyDescent="0.35">
      <c r="A21" s="53" t="s">
        <v>1</v>
      </c>
      <c r="B21" s="54" t="s">
        <v>30</v>
      </c>
      <c r="C21" s="54">
        <f>COUNTA('pow rez'!K3:K6)</f>
        <v>4</v>
      </c>
      <c r="D21" s="55">
        <f>SUM('pow rez'!J3:J6)</f>
        <v>11034852.629999999</v>
      </c>
      <c r="E21" s="55">
        <f>SUM('pow rez'!L3:L6)</f>
        <v>2206972.63</v>
      </c>
      <c r="F21" s="33">
        <f>SUM('pow rez'!K3:K6)</f>
        <v>8827880</v>
      </c>
      <c r="G21" s="57">
        <f>'pow rez'!N7</f>
        <v>8827880</v>
      </c>
      <c r="H21" s="10" t="b">
        <f t="shared" si="0"/>
        <v>1</v>
      </c>
      <c r="I21" s="19" t="b">
        <f t="shared" si="1"/>
        <v>1</v>
      </c>
      <c r="J21" s="11"/>
      <c r="K21" s="11"/>
      <c r="L21" s="11"/>
      <c r="M21" s="11"/>
      <c r="N21" s="11"/>
      <c r="O21" s="11"/>
      <c r="P21" s="11"/>
    </row>
    <row r="22" spans="1:16" ht="39.9" customHeight="1" thickBot="1" x14ac:dyDescent="0.35">
      <c r="A22" s="58" t="s">
        <v>2</v>
      </c>
      <c r="B22" s="59" t="s">
        <v>30</v>
      </c>
      <c r="C22" s="59">
        <f>COUNTA('gm rez'!K3:K67)</f>
        <v>65</v>
      </c>
      <c r="D22" s="60">
        <f>SUM('gm rez'!K3:K67)</f>
        <v>60623458.489999995</v>
      </c>
      <c r="E22" s="61">
        <f>SUM('gm rez'!M3:M67)</f>
        <v>27807677.489999998</v>
      </c>
      <c r="F22" s="33">
        <f>SUM('gm rez'!L3:L67)</f>
        <v>32815781</v>
      </c>
      <c r="G22" s="62">
        <f>SUM('gm rez'!O3:O67)</f>
        <v>32815781</v>
      </c>
      <c r="H22" s="10" t="b">
        <f t="shared" si="0"/>
        <v>1</v>
      </c>
      <c r="I22" s="19" t="b">
        <f t="shared" si="1"/>
        <v>1</v>
      </c>
      <c r="J22" s="14"/>
      <c r="K22" s="14"/>
      <c r="L22" s="14"/>
      <c r="M22" s="14"/>
      <c r="N22" s="6"/>
      <c r="O22" s="6"/>
      <c r="P22" s="6"/>
    </row>
    <row r="23" spans="1:16" ht="39.9" customHeight="1" thickBot="1" x14ac:dyDescent="0.35">
      <c r="A23" s="43" t="s">
        <v>19</v>
      </c>
      <c r="B23" s="51" t="s">
        <v>30</v>
      </c>
      <c r="C23" s="51">
        <f>C21+C22</f>
        <v>69</v>
      </c>
      <c r="D23" s="44">
        <f>D21+D22</f>
        <v>71658311.11999999</v>
      </c>
      <c r="E23" s="48">
        <f>E21+E22</f>
        <v>30014650.119999997</v>
      </c>
      <c r="F23" s="34">
        <f>F21+F22</f>
        <v>41643661</v>
      </c>
      <c r="G23" s="39">
        <f>G21+G22</f>
        <v>41643661</v>
      </c>
      <c r="H23" s="10" t="b">
        <f t="shared" si="0"/>
        <v>1</v>
      </c>
      <c r="I23" s="19" t="b">
        <f t="shared" si="1"/>
        <v>1</v>
      </c>
    </row>
    <row r="24" spans="1:16" ht="39.9" customHeight="1" thickBot="1" x14ac:dyDescent="0.35">
      <c r="A24" s="46" t="s">
        <v>27</v>
      </c>
      <c r="B24" s="52" t="s">
        <v>30</v>
      </c>
      <c r="C24" s="52">
        <f>C20+C23</f>
        <v>229</v>
      </c>
      <c r="D24" s="47">
        <f>D20+D23</f>
        <v>182333351.91000003</v>
      </c>
      <c r="E24" s="49">
        <f>E20+E23</f>
        <v>67680896.25999999</v>
      </c>
      <c r="F24" s="33">
        <f>F20+F23</f>
        <v>114652455.65000001</v>
      </c>
      <c r="G24" s="45">
        <f>G20+G23</f>
        <v>114652455.65000001</v>
      </c>
      <c r="H24" s="10" t="b">
        <f t="shared" si="0"/>
        <v>1</v>
      </c>
      <c r="I24" s="19" t="b">
        <f t="shared" si="1"/>
        <v>1</v>
      </c>
    </row>
    <row r="25" spans="1:16" x14ac:dyDescent="0.3">
      <c r="C25" s="8" t="b">
        <f>C18+C19=C20</f>
        <v>1</v>
      </c>
      <c r="D25" s="8" t="b">
        <f t="shared" ref="D25:G25" si="2">D18+D19=D20</f>
        <v>1</v>
      </c>
      <c r="E25" s="8" t="b">
        <f t="shared" si="2"/>
        <v>1</v>
      </c>
      <c r="F25" s="8" t="b">
        <f t="shared" si="2"/>
        <v>1</v>
      </c>
      <c r="G25" s="8" t="b">
        <f t="shared" si="2"/>
        <v>1</v>
      </c>
    </row>
    <row r="26" spans="1:16" x14ac:dyDescent="0.3">
      <c r="C26" s="8" t="b">
        <f>C21+C22=C23</f>
        <v>1</v>
      </c>
      <c r="D26" s="8" t="b">
        <f t="shared" ref="D26:G26" si="3">D21+D22=D23</f>
        <v>1</v>
      </c>
      <c r="E26" s="8" t="b">
        <f t="shared" si="3"/>
        <v>1</v>
      </c>
      <c r="F26" s="8" t="b">
        <f t="shared" si="3"/>
        <v>1</v>
      </c>
      <c r="G26" s="8" t="b">
        <f t="shared" si="3"/>
        <v>1</v>
      </c>
    </row>
    <row r="27" spans="1:16" x14ac:dyDescent="0.3">
      <c r="C27" s="8" t="b">
        <f>C20+C23=C24</f>
        <v>1</v>
      </c>
      <c r="D27" s="8" t="b">
        <f t="shared" ref="D27:G27" si="4">D20+D23=D24</f>
        <v>1</v>
      </c>
      <c r="E27" s="8" t="b">
        <f t="shared" si="4"/>
        <v>1</v>
      </c>
      <c r="F27" s="8" t="b">
        <f t="shared" si="4"/>
        <v>1</v>
      </c>
      <c r="G27" s="8" t="b">
        <f t="shared" si="4"/>
        <v>1</v>
      </c>
    </row>
  </sheetData>
  <mergeCells count="2">
    <mergeCell ref="B9:F13"/>
    <mergeCell ref="B14:F14"/>
  </mergeCells>
  <conditionalFormatting sqref="C8">
    <cfRule type="containsText" dxfId="26" priority="1" stopIfTrue="1" operator="containsText" text="przekroczony">
      <formula>NOT(ISERROR(SEARCH("przekroczony",C8)))</formula>
    </cfRule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&amp;LWojewództwo &amp;K000000Małopolskie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view="pageBreakPreview" zoomScale="85" zoomScaleNormal="78" zoomScaleSheetLayoutView="85" workbookViewId="0">
      <selection sqref="A1:A2"/>
    </sheetView>
  </sheetViews>
  <sheetFormatPr defaultColWidth="9.109375" defaultRowHeight="14.4" x14ac:dyDescent="0.3"/>
  <cols>
    <col min="1" max="1" width="5.33203125" customWidth="1"/>
    <col min="2" max="2" width="15.5546875" customWidth="1"/>
    <col min="3" max="3" width="8.5546875" customWidth="1"/>
    <col min="4" max="4" width="15.6640625" style="20" customWidth="1"/>
    <col min="5" max="5" width="7.6640625" customWidth="1"/>
    <col min="6" max="6" width="47.44140625" customWidth="1"/>
    <col min="7" max="7" width="6.88671875" customWidth="1"/>
    <col min="8" max="8" width="8.6640625" customWidth="1"/>
    <col min="9" max="9" width="12.5546875" customWidth="1"/>
    <col min="10" max="12" width="15.6640625" customWidth="1"/>
    <col min="13" max="13" width="8.5546875" style="1" customWidth="1"/>
    <col min="14" max="14" width="15.6640625" customWidth="1"/>
    <col min="15" max="15" width="15.6640625" style="20" customWidth="1"/>
    <col min="16" max="17" width="15.6640625" style="1" customWidth="1"/>
    <col min="18" max="18" width="15.6640625" style="20" customWidth="1"/>
  </cols>
  <sheetData>
    <row r="1" spans="1:18" ht="30.6" x14ac:dyDescent="0.3">
      <c r="A1" s="163" t="s">
        <v>3</v>
      </c>
      <c r="B1" s="163" t="s">
        <v>4</v>
      </c>
      <c r="C1" s="168" t="s">
        <v>39</v>
      </c>
      <c r="D1" s="165" t="s">
        <v>5</v>
      </c>
      <c r="E1" s="165" t="s">
        <v>26</v>
      </c>
      <c r="F1" s="165" t="s">
        <v>6</v>
      </c>
      <c r="G1" s="163" t="s">
        <v>21</v>
      </c>
      <c r="H1" s="163" t="s">
        <v>7</v>
      </c>
      <c r="I1" s="163" t="s">
        <v>20</v>
      </c>
      <c r="J1" s="163" t="s">
        <v>8</v>
      </c>
      <c r="K1" s="163" t="s">
        <v>13</v>
      </c>
      <c r="L1" s="165" t="s">
        <v>10</v>
      </c>
      <c r="M1" s="163" t="s">
        <v>9</v>
      </c>
      <c r="N1" s="18" t="s">
        <v>38</v>
      </c>
      <c r="O1" s="1"/>
    </row>
    <row r="2" spans="1:18" x14ac:dyDescent="0.3">
      <c r="A2" s="163"/>
      <c r="B2" s="163"/>
      <c r="C2" s="169"/>
      <c r="D2" s="166"/>
      <c r="E2" s="166"/>
      <c r="F2" s="166"/>
      <c r="G2" s="163"/>
      <c r="H2" s="163"/>
      <c r="I2" s="163"/>
      <c r="J2" s="163"/>
      <c r="K2" s="163"/>
      <c r="L2" s="166"/>
      <c r="M2" s="163"/>
      <c r="N2" s="18">
        <v>2023</v>
      </c>
      <c r="O2" s="1" t="s">
        <v>22</v>
      </c>
      <c r="P2" s="1" t="s">
        <v>23</v>
      </c>
      <c r="Q2" s="1" t="s">
        <v>24</v>
      </c>
      <c r="R2" s="1" t="s">
        <v>25</v>
      </c>
    </row>
    <row r="3" spans="1:18" s="8" customFormat="1" ht="43.2" x14ac:dyDescent="0.3">
      <c r="A3" s="109">
        <v>1</v>
      </c>
      <c r="B3" s="110" t="s">
        <v>42</v>
      </c>
      <c r="C3" s="111" t="s">
        <v>74</v>
      </c>
      <c r="D3" s="112" t="s">
        <v>75</v>
      </c>
      <c r="E3" s="113">
        <v>1207</v>
      </c>
      <c r="F3" s="114" t="s">
        <v>95</v>
      </c>
      <c r="G3" s="110" t="s">
        <v>127</v>
      </c>
      <c r="H3" s="115">
        <v>1.351</v>
      </c>
      <c r="I3" s="116" t="s">
        <v>128</v>
      </c>
      <c r="J3" s="117">
        <v>1556027.01</v>
      </c>
      <c r="K3" s="117">
        <v>1244821</v>
      </c>
      <c r="L3" s="118">
        <v>311206.01</v>
      </c>
      <c r="M3" s="119">
        <v>0.8</v>
      </c>
      <c r="N3" s="120">
        <v>1244821</v>
      </c>
      <c r="O3" s="1" t="b">
        <f t="shared" ref="O3" si="0">K3=SUM(N3:N3)</f>
        <v>1</v>
      </c>
      <c r="P3" s="21">
        <f t="shared" ref="P3" si="1">ROUND(K3/J3,4)</f>
        <v>0.8</v>
      </c>
      <c r="Q3" s="22" t="b">
        <f t="shared" ref="Q3" si="2">P3=M3</f>
        <v>1</v>
      </c>
      <c r="R3" s="22" t="b">
        <f t="shared" ref="R3" si="3">J3=K3+L3</f>
        <v>1</v>
      </c>
    </row>
    <row r="4" spans="1:18" s="8" customFormat="1" ht="57.6" x14ac:dyDescent="0.3">
      <c r="A4" s="109">
        <v>2</v>
      </c>
      <c r="B4" s="110" t="s">
        <v>44</v>
      </c>
      <c r="C4" s="111" t="s">
        <v>74</v>
      </c>
      <c r="D4" s="112" t="s">
        <v>77</v>
      </c>
      <c r="E4" s="113">
        <v>1202</v>
      </c>
      <c r="F4" s="114" t="s">
        <v>97</v>
      </c>
      <c r="G4" s="110" t="s">
        <v>127</v>
      </c>
      <c r="H4" s="115">
        <v>2</v>
      </c>
      <c r="I4" s="116" t="s">
        <v>130</v>
      </c>
      <c r="J4" s="117">
        <v>1398756</v>
      </c>
      <c r="K4" s="117">
        <v>1119004</v>
      </c>
      <c r="L4" s="118">
        <v>279752</v>
      </c>
      <c r="M4" s="119">
        <v>0.8</v>
      </c>
      <c r="N4" s="120">
        <v>1119004</v>
      </c>
      <c r="O4" s="1" t="b">
        <f t="shared" ref="O4:O30" si="4">K4=SUM(N4:N4)</f>
        <v>1</v>
      </c>
      <c r="P4" s="21">
        <f t="shared" ref="P4:P30" si="5">ROUND(K4/J4,4)</f>
        <v>0.8</v>
      </c>
      <c r="Q4" s="22" t="b">
        <f t="shared" ref="Q4:Q30" si="6">P4=M4</f>
        <v>1</v>
      </c>
      <c r="R4" s="22" t="b">
        <f t="shared" ref="R4:R30" si="7">J4=K4+L4</f>
        <v>1</v>
      </c>
    </row>
    <row r="5" spans="1:18" s="8" customFormat="1" ht="43.2" x14ac:dyDescent="0.3">
      <c r="A5" s="109">
        <v>3</v>
      </c>
      <c r="B5" s="110" t="s">
        <v>45</v>
      </c>
      <c r="C5" s="111" t="s">
        <v>74</v>
      </c>
      <c r="D5" s="112" t="s">
        <v>78</v>
      </c>
      <c r="E5" s="113">
        <v>1201</v>
      </c>
      <c r="F5" s="114" t="s">
        <v>98</v>
      </c>
      <c r="G5" s="110" t="s">
        <v>127</v>
      </c>
      <c r="H5" s="115">
        <v>1.2490000000000001</v>
      </c>
      <c r="I5" s="116" t="s">
        <v>131</v>
      </c>
      <c r="J5" s="117">
        <v>1479036.82</v>
      </c>
      <c r="K5" s="117">
        <v>1183229</v>
      </c>
      <c r="L5" s="118">
        <v>295807.82000000007</v>
      </c>
      <c r="M5" s="119">
        <v>0.8</v>
      </c>
      <c r="N5" s="120">
        <v>1183229</v>
      </c>
      <c r="O5" s="1" t="b">
        <f t="shared" si="4"/>
        <v>1</v>
      </c>
      <c r="P5" s="21">
        <f t="shared" si="5"/>
        <v>0.8</v>
      </c>
      <c r="Q5" s="22" t="b">
        <f t="shared" si="6"/>
        <v>1</v>
      </c>
      <c r="R5" s="22" t="b">
        <f t="shared" si="7"/>
        <v>1</v>
      </c>
    </row>
    <row r="6" spans="1:18" s="8" customFormat="1" ht="100.8" x14ac:dyDescent="0.3">
      <c r="A6" s="109">
        <v>4</v>
      </c>
      <c r="B6" s="110" t="s">
        <v>46</v>
      </c>
      <c r="C6" s="111" t="s">
        <v>74</v>
      </c>
      <c r="D6" s="112" t="s">
        <v>79</v>
      </c>
      <c r="E6" s="113">
        <v>1216</v>
      </c>
      <c r="F6" s="114" t="s">
        <v>99</v>
      </c>
      <c r="G6" s="110" t="s">
        <v>127</v>
      </c>
      <c r="H6" s="115">
        <v>4.13</v>
      </c>
      <c r="I6" s="116" t="s">
        <v>132</v>
      </c>
      <c r="J6" s="117">
        <v>2352493.7000000002</v>
      </c>
      <c r="K6" s="117">
        <v>1881994</v>
      </c>
      <c r="L6" s="118">
        <v>470499.70000000019</v>
      </c>
      <c r="M6" s="119">
        <v>0.8</v>
      </c>
      <c r="N6" s="120">
        <v>1881994</v>
      </c>
      <c r="O6" s="1" t="b">
        <f t="shared" si="4"/>
        <v>1</v>
      </c>
      <c r="P6" s="21">
        <f t="shared" si="5"/>
        <v>0.8</v>
      </c>
      <c r="Q6" s="22" t="b">
        <f t="shared" si="6"/>
        <v>1</v>
      </c>
      <c r="R6" s="22" t="b">
        <f t="shared" si="7"/>
        <v>1</v>
      </c>
    </row>
    <row r="7" spans="1:18" s="8" customFormat="1" ht="28.8" x14ac:dyDescent="0.3">
      <c r="A7" s="109">
        <v>5</v>
      </c>
      <c r="B7" s="110" t="s">
        <v>48</v>
      </c>
      <c r="C7" s="111" t="s">
        <v>74</v>
      </c>
      <c r="D7" s="112" t="s">
        <v>81</v>
      </c>
      <c r="E7" s="113">
        <v>1219</v>
      </c>
      <c r="F7" s="114" t="s">
        <v>101</v>
      </c>
      <c r="G7" s="110" t="s">
        <v>127</v>
      </c>
      <c r="H7" s="115">
        <v>1.06</v>
      </c>
      <c r="I7" s="116" t="s">
        <v>134</v>
      </c>
      <c r="J7" s="117">
        <v>668555.49</v>
      </c>
      <c r="K7" s="117">
        <v>534844</v>
      </c>
      <c r="L7" s="118">
        <v>133711.49</v>
      </c>
      <c r="M7" s="119">
        <v>0.8</v>
      </c>
      <c r="N7" s="120">
        <v>534844</v>
      </c>
      <c r="O7" s="1" t="b">
        <f t="shared" si="4"/>
        <v>1</v>
      </c>
      <c r="P7" s="21">
        <f t="shared" si="5"/>
        <v>0.8</v>
      </c>
      <c r="Q7" s="22" t="b">
        <f t="shared" si="6"/>
        <v>1</v>
      </c>
      <c r="R7" s="22" t="b">
        <f t="shared" si="7"/>
        <v>1</v>
      </c>
    </row>
    <row r="8" spans="1:18" s="8" customFormat="1" ht="57.6" x14ac:dyDescent="0.3">
      <c r="A8" s="109">
        <v>6</v>
      </c>
      <c r="B8" s="110" t="s">
        <v>49</v>
      </c>
      <c r="C8" s="111" t="s">
        <v>74</v>
      </c>
      <c r="D8" s="112" t="s">
        <v>82</v>
      </c>
      <c r="E8" s="113">
        <v>1206</v>
      </c>
      <c r="F8" s="114" t="s">
        <v>102</v>
      </c>
      <c r="G8" s="110" t="s">
        <v>127</v>
      </c>
      <c r="H8" s="115">
        <v>2.5539999999999998</v>
      </c>
      <c r="I8" s="116" t="s">
        <v>135</v>
      </c>
      <c r="J8" s="117">
        <v>2185634.4</v>
      </c>
      <c r="K8" s="117">
        <v>1748507</v>
      </c>
      <c r="L8" s="118">
        <v>437127.39999999991</v>
      </c>
      <c r="M8" s="119">
        <v>0.8</v>
      </c>
      <c r="N8" s="120">
        <v>1748507</v>
      </c>
      <c r="O8" s="1" t="b">
        <f t="shared" si="4"/>
        <v>1</v>
      </c>
      <c r="P8" s="21">
        <f t="shared" si="5"/>
        <v>0.8</v>
      </c>
      <c r="Q8" s="22" t="b">
        <f t="shared" si="6"/>
        <v>1</v>
      </c>
      <c r="R8" s="22" t="b">
        <f t="shared" si="7"/>
        <v>1</v>
      </c>
    </row>
    <row r="9" spans="1:18" s="8" customFormat="1" ht="57.6" x14ac:dyDescent="0.3">
      <c r="A9" s="109">
        <v>7</v>
      </c>
      <c r="B9" s="110" t="s">
        <v>51</v>
      </c>
      <c r="C9" s="111" t="s">
        <v>74</v>
      </c>
      <c r="D9" s="112" t="s">
        <v>80</v>
      </c>
      <c r="E9" s="113">
        <v>1208</v>
      </c>
      <c r="F9" s="114" t="s">
        <v>104</v>
      </c>
      <c r="G9" s="110" t="s">
        <v>127</v>
      </c>
      <c r="H9" s="115">
        <v>1.298</v>
      </c>
      <c r="I9" s="116" t="s">
        <v>133</v>
      </c>
      <c r="J9" s="117">
        <v>1697500</v>
      </c>
      <c r="K9" s="117">
        <v>1358000</v>
      </c>
      <c r="L9" s="118">
        <v>339500</v>
      </c>
      <c r="M9" s="119">
        <v>0.8</v>
      </c>
      <c r="N9" s="120">
        <v>1358000</v>
      </c>
      <c r="O9" s="1" t="b">
        <f t="shared" si="4"/>
        <v>1</v>
      </c>
      <c r="P9" s="21">
        <f t="shared" si="5"/>
        <v>0.8</v>
      </c>
      <c r="Q9" s="22" t="b">
        <f t="shared" si="6"/>
        <v>1</v>
      </c>
      <c r="R9" s="22" t="b">
        <f t="shared" si="7"/>
        <v>1</v>
      </c>
    </row>
    <row r="10" spans="1:18" s="8" customFormat="1" ht="43.2" x14ac:dyDescent="0.3">
      <c r="A10" s="109">
        <v>8</v>
      </c>
      <c r="B10" s="110" t="s">
        <v>52</v>
      </c>
      <c r="C10" s="111" t="s">
        <v>74</v>
      </c>
      <c r="D10" s="112" t="s">
        <v>82</v>
      </c>
      <c r="E10" s="113">
        <v>1206</v>
      </c>
      <c r="F10" s="114" t="s">
        <v>105</v>
      </c>
      <c r="G10" s="110" t="s">
        <v>127</v>
      </c>
      <c r="H10" s="115">
        <v>0.66400000000000003</v>
      </c>
      <c r="I10" s="116" t="s">
        <v>135</v>
      </c>
      <c r="J10" s="117">
        <v>449946.5</v>
      </c>
      <c r="K10" s="117">
        <v>359957</v>
      </c>
      <c r="L10" s="118">
        <v>89989.5</v>
      </c>
      <c r="M10" s="119">
        <v>0.8</v>
      </c>
      <c r="N10" s="120">
        <v>359957</v>
      </c>
      <c r="O10" s="1" t="b">
        <f t="shared" si="4"/>
        <v>1</v>
      </c>
      <c r="P10" s="21">
        <f t="shared" si="5"/>
        <v>0.8</v>
      </c>
      <c r="Q10" s="22" t="b">
        <f t="shared" si="6"/>
        <v>1</v>
      </c>
      <c r="R10" s="22" t="b">
        <f t="shared" si="7"/>
        <v>1</v>
      </c>
    </row>
    <row r="11" spans="1:18" s="8" customFormat="1" ht="43.2" x14ac:dyDescent="0.3">
      <c r="A11" s="109">
        <v>9</v>
      </c>
      <c r="B11" s="110" t="s">
        <v>54</v>
      </c>
      <c r="C11" s="111" t="s">
        <v>74</v>
      </c>
      <c r="D11" s="112" t="s">
        <v>84</v>
      </c>
      <c r="E11" s="113">
        <v>1217</v>
      </c>
      <c r="F11" s="114" t="s">
        <v>107</v>
      </c>
      <c r="G11" s="110" t="s">
        <v>127</v>
      </c>
      <c r="H11" s="115">
        <v>1.24</v>
      </c>
      <c r="I11" s="116" t="s">
        <v>137</v>
      </c>
      <c r="J11" s="117">
        <v>958750.03</v>
      </c>
      <c r="K11" s="117">
        <v>767000</v>
      </c>
      <c r="L11" s="118">
        <v>191750.03000000003</v>
      </c>
      <c r="M11" s="119">
        <v>0.8</v>
      </c>
      <c r="N11" s="120">
        <v>767000</v>
      </c>
      <c r="O11" s="1" t="b">
        <f t="shared" si="4"/>
        <v>1</v>
      </c>
      <c r="P11" s="21">
        <f t="shared" si="5"/>
        <v>0.8</v>
      </c>
      <c r="Q11" s="22" t="b">
        <f t="shared" si="6"/>
        <v>1</v>
      </c>
      <c r="R11" s="22" t="b">
        <f t="shared" si="7"/>
        <v>1</v>
      </c>
    </row>
    <row r="12" spans="1:18" s="8" customFormat="1" ht="43.2" x14ac:dyDescent="0.3">
      <c r="A12" s="109">
        <v>10</v>
      </c>
      <c r="B12" s="110" t="s">
        <v>55</v>
      </c>
      <c r="C12" s="111" t="s">
        <v>74</v>
      </c>
      <c r="D12" s="112" t="s">
        <v>85</v>
      </c>
      <c r="E12" s="113">
        <v>1213</v>
      </c>
      <c r="F12" s="114" t="s">
        <v>108</v>
      </c>
      <c r="G12" s="110" t="s">
        <v>127</v>
      </c>
      <c r="H12" s="115">
        <v>0.63900000000000001</v>
      </c>
      <c r="I12" s="116" t="s">
        <v>138</v>
      </c>
      <c r="J12" s="117">
        <v>774317.36</v>
      </c>
      <c r="K12" s="117">
        <v>619453</v>
      </c>
      <c r="L12" s="118">
        <v>154864.35999999999</v>
      </c>
      <c r="M12" s="119">
        <v>0.8</v>
      </c>
      <c r="N12" s="120">
        <v>619453</v>
      </c>
      <c r="O12" s="1" t="b">
        <f t="shared" si="4"/>
        <v>1</v>
      </c>
      <c r="P12" s="21">
        <f t="shared" si="5"/>
        <v>0.8</v>
      </c>
      <c r="Q12" s="22" t="b">
        <f t="shared" si="6"/>
        <v>1</v>
      </c>
      <c r="R12" s="22" t="b">
        <f t="shared" si="7"/>
        <v>1</v>
      </c>
    </row>
    <row r="13" spans="1:18" s="8" customFormat="1" ht="43.2" x14ac:dyDescent="0.3">
      <c r="A13" s="109">
        <v>11</v>
      </c>
      <c r="B13" s="110" t="s">
        <v>56</v>
      </c>
      <c r="C13" s="111" t="s">
        <v>74</v>
      </c>
      <c r="D13" s="112" t="s">
        <v>81</v>
      </c>
      <c r="E13" s="113">
        <v>1219</v>
      </c>
      <c r="F13" s="114" t="s">
        <v>109</v>
      </c>
      <c r="G13" s="110" t="s">
        <v>127</v>
      </c>
      <c r="H13" s="115">
        <v>0.4</v>
      </c>
      <c r="I13" s="116" t="s">
        <v>134</v>
      </c>
      <c r="J13" s="117">
        <v>702509.33</v>
      </c>
      <c r="K13" s="117">
        <v>562007</v>
      </c>
      <c r="L13" s="118">
        <v>140502.32999999996</v>
      </c>
      <c r="M13" s="119">
        <v>0.8</v>
      </c>
      <c r="N13" s="120">
        <v>562007</v>
      </c>
      <c r="O13" s="1" t="b">
        <f t="shared" si="4"/>
        <v>1</v>
      </c>
      <c r="P13" s="21">
        <f t="shared" si="5"/>
        <v>0.8</v>
      </c>
      <c r="Q13" s="22" t="b">
        <f t="shared" si="6"/>
        <v>1</v>
      </c>
      <c r="R13" s="22" t="b">
        <f t="shared" si="7"/>
        <v>1</v>
      </c>
    </row>
    <row r="14" spans="1:18" s="8" customFormat="1" ht="43.2" x14ac:dyDescent="0.3">
      <c r="A14" s="109">
        <v>12</v>
      </c>
      <c r="B14" s="110" t="s">
        <v>58</v>
      </c>
      <c r="C14" s="111" t="s">
        <v>74</v>
      </c>
      <c r="D14" s="112" t="s">
        <v>86</v>
      </c>
      <c r="E14" s="113">
        <v>1205</v>
      </c>
      <c r="F14" s="114" t="s">
        <v>111</v>
      </c>
      <c r="G14" s="110" t="s">
        <v>127</v>
      </c>
      <c r="H14" s="115">
        <v>1.2</v>
      </c>
      <c r="I14" s="116" t="s">
        <v>130</v>
      </c>
      <c r="J14" s="117">
        <v>1629492.41</v>
      </c>
      <c r="K14" s="117">
        <v>1303593</v>
      </c>
      <c r="L14" s="118">
        <v>325899.40999999992</v>
      </c>
      <c r="M14" s="119">
        <v>0.8</v>
      </c>
      <c r="N14" s="120">
        <v>1303593</v>
      </c>
      <c r="O14" s="1" t="b">
        <f t="shared" si="4"/>
        <v>1</v>
      </c>
      <c r="P14" s="21">
        <f t="shared" si="5"/>
        <v>0.8</v>
      </c>
      <c r="Q14" s="22" t="b">
        <f t="shared" si="6"/>
        <v>1</v>
      </c>
      <c r="R14" s="22" t="b">
        <f t="shared" si="7"/>
        <v>1</v>
      </c>
    </row>
    <row r="15" spans="1:18" s="8" customFormat="1" ht="28.8" x14ac:dyDescent="0.3">
      <c r="A15" s="109">
        <v>13</v>
      </c>
      <c r="B15" s="110" t="s">
        <v>59</v>
      </c>
      <c r="C15" s="111" t="s">
        <v>74</v>
      </c>
      <c r="D15" s="112" t="s">
        <v>87</v>
      </c>
      <c r="E15" s="113">
        <v>1218</v>
      </c>
      <c r="F15" s="114" t="s">
        <v>112</v>
      </c>
      <c r="G15" s="110" t="s">
        <v>127</v>
      </c>
      <c r="H15" s="115">
        <v>0.95</v>
      </c>
      <c r="I15" s="116" t="s">
        <v>139</v>
      </c>
      <c r="J15" s="117">
        <v>869639.53</v>
      </c>
      <c r="K15" s="117">
        <v>695711</v>
      </c>
      <c r="L15" s="118">
        <v>173928.53000000003</v>
      </c>
      <c r="M15" s="119">
        <v>0.8</v>
      </c>
      <c r="N15" s="120">
        <v>695711</v>
      </c>
      <c r="O15" s="1" t="b">
        <f t="shared" si="4"/>
        <v>1</v>
      </c>
      <c r="P15" s="21">
        <f t="shared" si="5"/>
        <v>0.8</v>
      </c>
      <c r="Q15" s="22" t="b">
        <f t="shared" si="6"/>
        <v>1</v>
      </c>
      <c r="R15" s="22" t="b">
        <f t="shared" si="7"/>
        <v>1</v>
      </c>
    </row>
    <row r="16" spans="1:18" s="8" customFormat="1" ht="57.6" x14ac:dyDescent="0.3">
      <c r="A16" s="109">
        <v>14</v>
      </c>
      <c r="B16" s="110" t="s">
        <v>60</v>
      </c>
      <c r="C16" s="111" t="s">
        <v>74</v>
      </c>
      <c r="D16" s="112" t="s">
        <v>88</v>
      </c>
      <c r="E16" s="113">
        <v>1215</v>
      </c>
      <c r="F16" s="114" t="s">
        <v>113</v>
      </c>
      <c r="G16" s="110" t="s">
        <v>127</v>
      </c>
      <c r="H16" s="115">
        <v>0.46500000000000002</v>
      </c>
      <c r="I16" s="116" t="s">
        <v>139</v>
      </c>
      <c r="J16" s="117">
        <v>649198.92000000004</v>
      </c>
      <c r="K16" s="117">
        <v>519359</v>
      </c>
      <c r="L16" s="118">
        <v>129839.92000000004</v>
      </c>
      <c r="M16" s="119">
        <v>0.8</v>
      </c>
      <c r="N16" s="120">
        <v>519359</v>
      </c>
      <c r="O16" s="1" t="b">
        <f t="shared" si="4"/>
        <v>1</v>
      </c>
      <c r="P16" s="21">
        <f t="shared" si="5"/>
        <v>0.8</v>
      </c>
      <c r="Q16" s="22" t="b">
        <f t="shared" si="6"/>
        <v>1</v>
      </c>
      <c r="R16" s="22" t="b">
        <f t="shared" si="7"/>
        <v>1</v>
      </c>
    </row>
    <row r="17" spans="1:18" s="8" customFormat="1" ht="57.6" x14ac:dyDescent="0.3">
      <c r="A17" s="109">
        <v>15</v>
      </c>
      <c r="B17" s="110" t="s">
        <v>61</v>
      </c>
      <c r="C17" s="111" t="s">
        <v>74</v>
      </c>
      <c r="D17" s="112" t="s">
        <v>89</v>
      </c>
      <c r="E17" s="113">
        <v>1204</v>
      </c>
      <c r="F17" s="114" t="s">
        <v>114</v>
      </c>
      <c r="G17" s="110" t="s">
        <v>127</v>
      </c>
      <c r="H17" s="115">
        <v>2.5270000000000001</v>
      </c>
      <c r="I17" s="116" t="s">
        <v>140</v>
      </c>
      <c r="J17" s="117">
        <v>1338738.53</v>
      </c>
      <c r="K17" s="117">
        <v>1070990</v>
      </c>
      <c r="L17" s="118">
        <v>267748.53000000003</v>
      </c>
      <c r="M17" s="119">
        <v>0.8</v>
      </c>
      <c r="N17" s="120">
        <v>1070990</v>
      </c>
      <c r="O17" s="1" t="b">
        <f t="shared" ref="O17" si="8">K17=SUM(N17:N17)</f>
        <v>1</v>
      </c>
      <c r="P17" s="21">
        <f t="shared" ref="P17:P29" si="9">ROUND(K17/J17,4)</f>
        <v>0.8</v>
      </c>
      <c r="Q17" s="22" t="b">
        <f t="shared" ref="Q17:Q29" si="10">P17=M17</f>
        <v>1</v>
      </c>
      <c r="R17" s="22" t="b">
        <f t="shared" ref="R17:R29" si="11">J17=K17+L17</f>
        <v>1</v>
      </c>
    </row>
    <row r="18" spans="1:18" s="71" customFormat="1" ht="43.2" x14ac:dyDescent="0.3">
      <c r="A18" s="109">
        <v>16</v>
      </c>
      <c r="B18" s="110" t="s">
        <v>63</v>
      </c>
      <c r="C18" s="111" t="s">
        <v>74</v>
      </c>
      <c r="D18" s="112" t="s">
        <v>90</v>
      </c>
      <c r="E18" s="113">
        <v>1262</v>
      </c>
      <c r="F18" s="114" t="s">
        <v>116</v>
      </c>
      <c r="G18" s="110" t="s">
        <v>127</v>
      </c>
      <c r="H18" s="115">
        <v>1.194</v>
      </c>
      <c r="I18" s="116" t="s">
        <v>141</v>
      </c>
      <c r="J18" s="117">
        <v>1339994.0900000001</v>
      </c>
      <c r="K18" s="117">
        <v>803996</v>
      </c>
      <c r="L18" s="118">
        <v>535998.09000000008</v>
      </c>
      <c r="M18" s="119">
        <v>0.6</v>
      </c>
      <c r="N18" s="120">
        <v>803996</v>
      </c>
      <c r="O18" s="68" t="b">
        <f t="shared" ref="O18" si="12">K18=SUM(N18:N18)</f>
        <v>1</v>
      </c>
      <c r="P18" s="69">
        <f t="shared" si="9"/>
        <v>0.6</v>
      </c>
      <c r="Q18" s="70" t="b">
        <f t="shared" si="10"/>
        <v>1</v>
      </c>
      <c r="R18" s="70" t="b">
        <f t="shared" si="11"/>
        <v>1</v>
      </c>
    </row>
    <row r="19" spans="1:18" s="71" customFormat="1" ht="43.2" x14ac:dyDescent="0.3">
      <c r="A19" s="109">
        <v>17</v>
      </c>
      <c r="B19" s="110" t="s">
        <v>64</v>
      </c>
      <c r="C19" s="111" t="s">
        <v>74</v>
      </c>
      <c r="D19" s="112" t="s">
        <v>87</v>
      </c>
      <c r="E19" s="113">
        <v>1218</v>
      </c>
      <c r="F19" s="114" t="s">
        <v>117</v>
      </c>
      <c r="G19" s="110" t="s">
        <v>127</v>
      </c>
      <c r="H19" s="115">
        <v>0.83499999999999996</v>
      </c>
      <c r="I19" s="116" t="s">
        <v>139</v>
      </c>
      <c r="J19" s="117">
        <v>739587.23</v>
      </c>
      <c r="K19" s="117">
        <v>591669</v>
      </c>
      <c r="L19" s="118">
        <v>147918.22999999998</v>
      </c>
      <c r="M19" s="119">
        <v>0.8</v>
      </c>
      <c r="N19" s="120">
        <v>591669</v>
      </c>
      <c r="O19" s="68" t="b">
        <f t="shared" ref="O19:O29" si="13">K19=SUM(N19:N19)</f>
        <v>1</v>
      </c>
      <c r="P19" s="69">
        <f t="shared" si="9"/>
        <v>0.8</v>
      </c>
      <c r="Q19" s="70" t="b">
        <f t="shared" si="10"/>
        <v>1</v>
      </c>
      <c r="R19" s="70" t="b">
        <f t="shared" si="11"/>
        <v>1</v>
      </c>
    </row>
    <row r="20" spans="1:18" s="71" customFormat="1" ht="57.6" x14ac:dyDescent="0.3">
      <c r="A20" s="109">
        <v>18</v>
      </c>
      <c r="B20" s="110" t="s">
        <v>65</v>
      </c>
      <c r="C20" s="111" t="s">
        <v>74</v>
      </c>
      <c r="D20" s="112" t="s">
        <v>91</v>
      </c>
      <c r="E20" s="113">
        <v>1211</v>
      </c>
      <c r="F20" s="114" t="s">
        <v>118</v>
      </c>
      <c r="G20" s="110" t="s">
        <v>127</v>
      </c>
      <c r="H20" s="115">
        <v>0.82</v>
      </c>
      <c r="I20" s="116" t="s">
        <v>142</v>
      </c>
      <c r="J20" s="117">
        <v>947842.33</v>
      </c>
      <c r="K20" s="117">
        <v>758273</v>
      </c>
      <c r="L20" s="118">
        <v>189569.32999999996</v>
      </c>
      <c r="M20" s="119">
        <v>0.8</v>
      </c>
      <c r="N20" s="120">
        <v>758273</v>
      </c>
      <c r="O20" s="68" t="b">
        <f t="shared" si="13"/>
        <v>1</v>
      </c>
      <c r="P20" s="69">
        <f t="shared" si="9"/>
        <v>0.8</v>
      </c>
      <c r="Q20" s="70" t="b">
        <f t="shared" si="10"/>
        <v>1</v>
      </c>
      <c r="R20" s="70" t="b">
        <f t="shared" si="11"/>
        <v>1</v>
      </c>
    </row>
    <row r="21" spans="1:18" s="71" customFormat="1" ht="43.2" x14ac:dyDescent="0.3">
      <c r="A21" s="109">
        <v>19</v>
      </c>
      <c r="B21" s="110" t="s">
        <v>66</v>
      </c>
      <c r="C21" s="111" t="s">
        <v>74</v>
      </c>
      <c r="D21" s="112" t="s">
        <v>92</v>
      </c>
      <c r="E21" s="113">
        <v>1203</v>
      </c>
      <c r="F21" s="114" t="s">
        <v>119</v>
      </c>
      <c r="G21" s="110" t="s">
        <v>127</v>
      </c>
      <c r="H21" s="115">
        <v>0.56499999999999995</v>
      </c>
      <c r="I21" s="116" t="s">
        <v>143</v>
      </c>
      <c r="J21" s="117">
        <v>444189.36</v>
      </c>
      <c r="K21" s="117">
        <v>355351</v>
      </c>
      <c r="L21" s="118">
        <v>88838.359999999986</v>
      </c>
      <c r="M21" s="119">
        <v>0.8</v>
      </c>
      <c r="N21" s="120">
        <v>355351</v>
      </c>
      <c r="O21" s="68" t="b">
        <f t="shared" si="13"/>
        <v>1</v>
      </c>
      <c r="P21" s="69">
        <f t="shared" si="9"/>
        <v>0.8</v>
      </c>
      <c r="Q21" s="70" t="b">
        <f t="shared" si="10"/>
        <v>1</v>
      </c>
      <c r="R21" s="70" t="b">
        <f t="shared" si="11"/>
        <v>1</v>
      </c>
    </row>
    <row r="22" spans="1:18" s="71" customFormat="1" ht="43.2" x14ac:dyDescent="0.3">
      <c r="A22" s="109">
        <v>20</v>
      </c>
      <c r="B22" s="110" t="s">
        <v>67</v>
      </c>
      <c r="C22" s="111" t="s">
        <v>74</v>
      </c>
      <c r="D22" s="112" t="s">
        <v>93</v>
      </c>
      <c r="E22" s="113">
        <v>1209</v>
      </c>
      <c r="F22" s="114" t="s">
        <v>120</v>
      </c>
      <c r="G22" s="110" t="s">
        <v>127</v>
      </c>
      <c r="H22" s="115">
        <v>1.99</v>
      </c>
      <c r="I22" s="116" t="s">
        <v>144</v>
      </c>
      <c r="J22" s="117">
        <v>1000000</v>
      </c>
      <c r="K22" s="117">
        <v>800000</v>
      </c>
      <c r="L22" s="118">
        <v>200000</v>
      </c>
      <c r="M22" s="119">
        <v>0.8</v>
      </c>
      <c r="N22" s="120">
        <v>800000</v>
      </c>
      <c r="O22" s="68" t="b">
        <f t="shared" si="13"/>
        <v>1</v>
      </c>
      <c r="P22" s="69">
        <f t="shared" si="9"/>
        <v>0.8</v>
      </c>
      <c r="Q22" s="70" t="b">
        <f t="shared" si="10"/>
        <v>1</v>
      </c>
      <c r="R22" s="70" t="b">
        <f t="shared" si="11"/>
        <v>1</v>
      </c>
    </row>
    <row r="23" spans="1:18" s="71" customFormat="1" ht="57.6" x14ac:dyDescent="0.3">
      <c r="A23" s="109">
        <v>21</v>
      </c>
      <c r="B23" s="110" t="s">
        <v>68</v>
      </c>
      <c r="C23" s="111" t="s">
        <v>74</v>
      </c>
      <c r="D23" s="112" t="s">
        <v>94</v>
      </c>
      <c r="E23" s="113">
        <v>1210</v>
      </c>
      <c r="F23" s="114" t="s">
        <v>121</v>
      </c>
      <c r="G23" s="110" t="s">
        <v>127</v>
      </c>
      <c r="H23" s="115">
        <v>1.55</v>
      </c>
      <c r="I23" s="116" t="s">
        <v>145</v>
      </c>
      <c r="J23" s="117">
        <v>2250003.69</v>
      </c>
      <c r="K23" s="117">
        <v>1800002</v>
      </c>
      <c r="L23" s="118">
        <v>450001.68999999994</v>
      </c>
      <c r="M23" s="119">
        <v>0.8</v>
      </c>
      <c r="N23" s="120">
        <v>1800002</v>
      </c>
      <c r="O23" s="68" t="b">
        <f t="shared" si="13"/>
        <v>1</v>
      </c>
      <c r="P23" s="69">
        <f t="shared" si="9"/>
        <v>0.8</v>
      </c>
      <c r="Q23" s="70" t="b">
        <f t="shared" si="10"/>
        <v>1</v>
      </c>
      <c r="R23" s="70" t="b">
        <f t="shared" si="11"/>
        <v>1</v>
      </c>
    </row>
    <row r="24" spans="1:18" s="71" customFormat="1" ht="57.6" x14ac:dyDescent="0.3">
      <c r="A24" s="109">
        <v>22</v>
      </c>
      <c r="B24" s="110" t="s">
        <v>69</v>
      </c>
      <c r="C24" s="111" t="s">
        <v>74</v>
      </c>
      <c r="D24" s="112" t="s">
        <v>88</v>
      </c>
      <c r="E24" s="113">
        <v>1215</v>
      </c>
      <c r="F24" s="114" t="s">
        <v>122</v>
      </c>
      <c r="G24" s="110" t="s">
        <v>127</v>
      </c>
      <c r="H24" s="115">
        <v>0.87</v>
      </c>
      <c r="I24" s="116" t="s">
        <v>139</v>
      </c>
      <c r="J24" s="117">
        <v>693462.19</v>
      </c>
      <c r="K24" s="117">
        <v>554769</v>
      </c>
      <c r="L24" s="118">
        <v>138693.18999999994</v>
      </c>
      <c r="M24" s="119">
        <v>0.8</v>
      </c>
      <c r="N24" s="120">
        <v>554769</v>
      </c>
      <c r="O24" s="68" t="b">
        <f t="shared" si="13"/>
        <v>1</v>
      </c>
      <c r="P24" s="69">
        <f t="shared" si="9"/>
        <v>0.8</v>
      </c>
      <c r="Q24" s="70" t="b">
        <f t="shared" si="10"/>
        <v>1</v>
      </c>
      <c r="R24" s="70" t="b">
        <f t="shared" si="11"/>
        <v>1</v>
      </c>
    </row>
    <row r="25" spans="1:18" s="71" customFormat="1" ht="57.6" x14ac:dyDescent="0.3">
      <c r="A25" s="109">
        <v>23</v>
      </c>
      <c r="B25" s="110" t="s">
        <v>70</v>
      </c>
      <c r="C25" s="111" t="s">
        <v>74</v>
      </c>
      <c r="D25" s="112" t="s">
        <v>91</v>
      </c>
      <c r="E25" s="113">
        <v>1211</v>
      </c>
      <c r="F25" s="114" t="s">
        <v>123</v>
      </c>
      <c r="G25" s="110" t="s">
        <v>127</v>
      </c>
      <c r="H25" s="115">
        <v>0.82</v>
      </c>
      <c r="I25" s="116" t="s">
        <v>142</v>
      </c>
      <c r="J25" s="117">
        <v>947809.1</v>
      </c>
      <c r="K25" s="117">
        <v>758247</v>
      </c>
      <c r="L25" s="118">
        <v>189562.09999999998</v>
      </c>
      <c r="M25" s="119">
        <v>0.8</v>
      </c>
      <c r="N25" s="120">
        <v>758247</v>
      </c>
      <c r="O25" s="68" t="b">
        <f t="shared" si="13"/>
        <v>1</v>
      </c>
      <c r="P25" s="69">
        <f t="shared" si="9"/>
        <v>0.8</v>
      </c>
      <c r="Q25" s="70" t="b">
        <f t="shared" si="10"/>
        <v>1</v>
      </c>
      <c r="R25" s="70" t="b">
        <f t="shared" si="11"/>
        <v>1</v>
      </c>
    </row>
    <row r="26" spans="1:18" s="71" customFormat="1" ht="43.2" x14ac:dyDescent="0.3">
      <c r="A26" s="109">
        <v>24</v>
      </c>
      <c r="B26" s="110" t="s">
        <v>71</v>
      </c>
      <c r="C26" s="111" t="s">
        <v>74</v>
      </c>
      <c r="D26" s="112" t="s">
        <v>92</v>
      </c>
      <c r="E26" s="113">
        <v>1203</v>
      </c>
      <c r="F26" s="114" t="s">
        <v>124</v>
      </c>
      <c r="G26" s="110" t="s">
        <v>127</v>
      </c>
      <c r="H26" s="115">
        <v>0.7</v>
      </c>
      <c r="I26" s="116" t="s">
        <v>143</v>
      </c>
      <c r="J26" s="117">
        <v>938521.08</v>
      </c>
      <c r="K26" s="117">
        <v>750816</v>
      </c>
      <c r="L26" s="118">
        <v>187705.07999999996</v>
      </c>
      <c r="M26" s="119">
        <v>0.8</v>
      </c>
      <c r="N26" s="120">
        <v>750816</v>
      </c>
      <c r="O26" s="68" t="b">
        <f t="shared" si="13"/>
        <v>1</v>
      </c>
      <c r="P26" s="69">
        <f t="shared" si="9"/>
        <v>0.8</v>
      </c>
      <c r="Q26" s="70" t="b">
        <f t="shared" si="10"/>
        <v>1</v>
      </c>
      <c r="R26" s="70" t="b">
        <f t="shared" si="11"/>
        <v>1</v>
      </c>
    </row>
    <row r="27" spans="1:18" s="8" customFormat="1" ht="43.2" x14ac:dyDescent="0.3">
      <c r="A27" s="109">
        <v>25</v>
      </c>
      <c r="B27" s="110" t="s">
        <v>43</v>
      </c>
      <c r="C27" s="111" t="s">
        <v>74</v>
      </c>
      <c r="D27" s="112" t="s">
        <v>76</v>
      </c>
      <c r="E27" s="113">
        <v>1263</v>
      </c>
      <c r="F27" s="114" t="s">
        <v>96</v>
      </c>
      <c r="G27" s="110" t="s">
        <v>127</v>
      </c>
      <c r="H27" s="115">
        <v>0.42699999999999999</v>
      </c>
      <c r="I27" s="116" t="s">
        <v>129</v>
      </c>
      <c r="J27" s="117">
        <v>2666850.86</v>
      </c>
      <c r="K27" s="117">
        <v>1600110</v>
      </c>
      <c r="L27" s="118">
        <v>1066740.8599999999</v>
      </c>
      <c r="M27" s="119">
        <v>0.6</v>
      </c>
      <c r="N27" s="120">
        <v>1600110</v>
      </c>
      <c r="O27" s="1" t="b">
        <f t="shared" ref="O27" si="14">K27=SUM(N27:N27)</f>
        <v>1</v>
      </c>
      <c r="P27" s="21">
        <f t="shared" si="9"/>
        <v>0.6</v>
      </c>
      <c r="Q27" s="22" t="b">
        <f t="shared" si="10"/>
        <v>1</v>
      </c>
      <c r="R27" s="22" t="b">
        <f t="shared" si="11"/>
        <v>1</v>
      </c>
    </row>
    <row r="28" spans="1:18" s="71" customFormat="1" ht="43.2" x14ac:dyDescent="0.3">
      <c r="A28" s="109">
        <v>26</v>
      </c>
      <c r="B28" s="110" t="s">
        <v>72</v>
      </c>
      <c r="C28" s="111" t="s">
        <v>74</v>
      </c>
      <c r="D28" s="112" t="s">
        <v>93</v>
      </c>
      <c r="E28" s="113">
        <v>1209</v>
      </c>
      <c r="F28" s="114" t="s">
        <v>125</v>
      </c>
      <c r="G28" s="110" t="s">
        <v>127</v>
      </c>
      <c r="H28" s="115">
        <v>0.75</v>
      </c>
      <c r="I28" s="116" t="s">
        <v>144</v>
      </c>
      <c r="J28" s="117">
        <v>580000</v>
      </c>
      <c r="K28" s="117">
        <v>464000</v>
      </c>
      <c r="L28" s="118">
        <v>116000</v>
      </c>
      <c r="M28" s="119">
        <v>0.8</v>
      </c>
      <c r="N28" s="120">
        <v>464000</v>
      </c>
      <c r="O28" s="68" t="b">
        <f t="shared" si="13"/>
        <v>1</v>
      </c>
      <c r="P28" s="69">
        <f t="shared" si="9"/>
        <v>0.8</v>
      </c>
      <c r="Q28" s="70" t="b">
        <f t="shared" si="10"/>
        <v>1</v>
      </c>
      <c r="R28" s="70" t="b">
        <f t="shared" si="11"/>
        <v>1</v>
      </c>
    </row>
    <row r="29" spans="1:18" s="71" customFormat="1" ht="43.2" x14ac:dyDescent="0.3">
      <c r="A29" s="109">
        <v>27</v>
      </c>
      <c r="B29" s="110" t="s">
        <v>73</v>
      </c>
      <c r="C29" s="111" t="s">
        <v>74</v>
      </c>
      <c r="D29" s="112" t="s">
        <v>85</v>
      </c>
      <c r="E29" s="113">
        <v>1213</v>
      </c>
      <c r="F29" s="114" t="s">
        <v>126</v>
      </c>
      <c r="G29" s="110" t="s">
        <v>127</v>
      </c>
      <c r="H29" s="115">
        <v>0.59199999999999997</v>
      </c>
      <c r="I29" s="116" t="s">
        <v>138</v>
      </c>
      <c r="J29" s="117">
        <v>563140.22</v>
      </c>
      <c r="K29" s="117">
        <v>450512</v>
      </c>
      <c r="L29" s="118">
        <v>112628.21999999997</v>
      </c>
      <c r="M29" s="119">
        <v>0.8</v>
      </c>
      <c r="N29" s="120">
        <v>450512</v>
      </c>
      <c r="O29" s="68" t="b">
        <f t="shared" si="13"/>
        <v>1</v>
      </c>
      <c r="P29" s="69">
        <f t="shared" si="9"/>
        <v>0.8</v>
      </c>
      <c r="Q29" s="70" t="b">
        <f t="shared" si="10"/>
        <v>1</v>
      </c>
      <c r="R29" s="70" t="b">
        <f t="shared" si="11"/>
        <v>1</v>
      </c>
    </row>
    <row r="30" spans="1:18" s="8" customFormat="1" ht="28.8" x14ac:dyDescent="0.3">
      <c r="A30" s="142">
        <v>28</v>
      </c>
      <c r="B30" s="143" t="s">
        <v>62</v>
      </c>
      <c r="C30" s="144" t="s">
        <v>74</v>
      </c>
      <c r="D30" s="145" t="s">
        <v>83</v>
      </c>
      <c r="E30" s="146">
        <v>1212</v>
      </c>
      <c r="F30" s="147" t="s">
        <v>115</v>
      </c>
      <c r="G30" s="143" t="s">
        <v>127</v>
      </c>
      <c r="H30" s="148">
        <v>2.1</v>
      </c>
      <c r="I30" s="149" t="s">
        <v>136</v>
      </c>
      <c r="J30" s="150">
        <v>1951576.49</v>
      </c>
      <c r="K30" s="150">
        <f>ROUNDDOWN(J30*M30,2)</f>
        <v>1561261.19</v>
      </c>
      <c r="L30" s="151">
        <f>J30-K30</f>
        <v>390315.30000000005</v>
      </c>
      <c r="M30" s="152">
        <v>0.8</v>
      </c>
      <c r="N30" s="153">
        <f>K30</f>
        <v>1561261.19</v>
      </c>
      <c r="O30" s="1" t="b">
        <f t="shared" si="4"/>
        <v>1</v>
      </c>
      <c r="P30" s="21">
        <f t="shared" si="5"/>
        <v>0.8</v>
      </c>
      <c r="Q30" s="22" t="b">
        <f t="shared" si="6"/>
        <v>1</v>
      </c>
      <c r="R30" s="22" t="b">
        <f t="shared" si="7"/>
        <v>1</v>
      </c>
    </row>
    <row r="31" spans="1:18" x14ac:dyDescent="0.3">
      <c r="A31" s="167" t="s">
        <v>36</v>
      </c>
      <c r="B31" s="167"/>
      <c r="C31" s="167"/>
      <c r="D31" s="167"/>
      <c r="E31" s="167"/>
      <c r="F31" s="167"/>
      <c r="G31" s="167"/>
      <c r="H31" s="25">
        <f>SUM(H3:H30)</f>
        <v>34.940000000000005</v>
      </c>
      <c r="I31" s="26" t="s">
        <v>11</v>
      </c>
      <c r="J31" s="27">
        <f>SUM(J3:J30)</f>
        <v>33773572.670000002</v>
      </c>
      <c r="K31" s="27">
        <f>SUM(K3:K30)</f>
        <v>26217475.190000001</v>
      </c>
      <c r="L31" s="27">
        <f>SUM(L3:L30)</f>
        <v>7556097.4799999986</v>
      </c>
      <c r="M31" s="28" t="s">
        <v>11</v>
      </c>
      <c r="N31" s="27">
        <f>SUM(N3:N30)</f>
        <v>26217475.190000001</v>
      </c>
      <c r="O31" s="1" t="b">
        <f t="shared" ref="O31" si="15">K31=SUM(N31:N31)</f>
        <v>1</v>
      </c>
      <c r="P31" s="21">
        <f t="shared" ref="P31" si="16">ROUND(K31/J31,4)</f>
        <v>0.77629999999999999</v>
      </c>
      <c r="Q31" s="22" t="s">
        <v>11</v>
      </c>
      <c r="R31" s="22" t="b">
        <f t="shared" ref="R31" si="17">J31=K31+L31</f>
        <v>1</v>
      </c>
    </row>
    <row r="32" spans="1:18" x14ac:dyDescent="0.3">
      <c r="A32" s="16"/>
      <c r="B32" s="16"/>
      <c r="C32" s="16"/>
      <c r="D32" s="97"/>
      <c r="E32" s="16"/>
      <c r="F32" s="16"/>
      <c r="G32" s="16"/>
      <c r="J32" s="81"/>
    </row>
    <row r="33" spans="1:18" x14ac:dyDescent="0.3">
      <c r="A33" s="15" t="s">
        <v>37</v>
      </c>
      <c r="B33" s="15"/>
      <c r="C33" s="15"/>
      <c r="D33" s="98"/>
      <c r="E33" s="15"/>
      <c r="F33" s="15"/>
      <c r="G33" s="15"/>
      <c r="H33" s="8"/>
      <c r="I33" s="8"/>
      <c r="J33" s="80"/>
      <c r="K33" s="10"/>
      <c r="L33" s="8"/>
      <c r="N33" s="8"/>
      <c r="O33" s="1"/>
      <c r="R33" s="22"/>
    </row>
    <row r="34" spans="1:18" ht="24" customHeight="1" x14ac:dyDescent="0.3">
      <c r="A34" s="164" t="s">
        <v>33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"/>
    </row>
    <row r="35" spans="1:18" x14ac:dyDescent="0.3">
      <c r="B35" s="17"/>
      <c r="C35" s="17"/>
      <c r="D35" s="99"/>
      <c r="E35" s="17"/>
      <c r="F35" s="17"/>
      <c r="G35" s="17"/>
    </row>
    <row r="41" spans="1:18" x14ac:dyDescent="0.3">
      <c r="K41" s="81"/>
    </row>
    <row r="43" spans="1:18" x14ac:dyDescent="0.3">
      <c r="K43" s="81"/>
    </row>
  </sheetData>
  <mergeCells count="15">
    <mergeCell ref="G1:G2"/>
    <mergeCell ref="A34:N34"/>
    <mergeCell ref="L1:L2"/>
    <mergeCell ref="M1:M2"/>
    <mergeCell ref="H1:H2"/>
    <mergeCell ref="I1:I2"/>
    <mergeCell ref="J1:J2"/>
    <mergeCell ref="K1:K2"/>
    <mergeCell ref="D1:D2"/>
    <mergeCell ref="E1:E2"/>
    <mergeCell ref="A31:G31"/>
    <mergeCell ref="A1:A2"/>
    <mergeCell ref="B1:B2"/>
    <mergeCell ref="C1:C2"/>
    <mergeCell ref="F1:F2"/>
  </mergeCells>
  <conditionalFormatting sqref="O3:Q31">
    <cfRule type="containsText" dxfId="25" priority="1" operator="containsText" text="fałsz">
      <formula>NOT(ISERROR(SEARCH("fałsz",O3)))</formula>
    </cfRule>
  </conditionalFormatting>
  <conditionalFormatting sqref="O3:R31">
    <cfRule type="cellIs" dxfId="24" priority="2" operator="equal">
      <formula>FALSE</formula>
    </cfRule>
  </conditionalFormatting>
  <conditionalFormatting sqref="R33">
    <cfRule type="cellIs" dxfId="23" priority="15" operator="equal">
      <formula>FALSE</formula>
    </cfRule>
  </conditionalFormatting>
  <dataValidations count="2">
    <dataValidation type="list" allowBlank="1" showInputMessage="1" showErrorMessage="1" sqref="G3:G30">
      <formula1>"R"</formula1>
    </dataValidation>
    <dataValidation type="list" allowBlank="1" showInputMessage="1" showErrorMessage="1" sqref="C3:C30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95" fitToHeight="0" orientation="landscape" r:id="rId1"/>
  <headerFooter>
    <oddHeader>&amp;LWojewództwo&amp;K000000 Małopolskie&amp;K01+000 -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showGridLines="0" view="pageBreakPreview" zoomScale="85" zoomScaleNormal="78" zoomScaleSheetLayoutView="85" workbookViewId="0">
      <selection sqref="A1:A2"/>
    </sheetView>
  </sheetViews>
  <sheetFormatPr defaultColWidth="9.109375" defaultRowHeight="14.4" x14ac:dyDescent="0.3"/>
  <cols>
    <col min="1" max="1" width="4.6640625" customWidth="1"/>
    <col min="2" max="2" width="16.44140625" customWidth="1"/>
    <col min="3" max="3" width="8.33203125" customWidth="1"/>
    <col min="4" max="4" width="17.33203125" customWidth="1"/>
    <col min="5" max="5" width="9.5546875" customWidth="1"/>
    <col min="6" max="6" width="12.6640625" customWidth="1"/>
    <col min="7" max="7" width="55.5546875" customWidth="1"/>
    <col min="8" max="8" width="6.88671875" customWidth="1"/>
    <col min="9" max="9" width="7.44140625" customWidth="1"/>
    <col min="10" max="10" width="13.5546875" customWidth="1"/>
    <col min="11" max="11" width="15.6640625" customWidth="1"/>
    <col min="12" max="12" width="14.109375" customWidth="1"/>
    <col min="13" max="13" width="14.6640625" customWidth="1"/>
    <col min="14" max="14" width="7.5546875" style="1" customWidth="1"/>
    <col min="15" max="15" width="15.6640625" customWidth="1"/>
    <col min="16" max="16" width="15.6640625" style="20" customWidth="1"/>
    <col min="17" max="18" width="15.6640625" style="1" customWidth="1"/>
    <col min="19" max="19" width="15.6640625" style="20" customWidth="1"/>
  </cols>
  <sheetData>
    <row r="1" spans="1:19" ht="30.6" x14ac:dyDescent="0.3">
      <c r="A1" s="163" t="s">
        <v>3</v>
      </c>
      <c r="B1" s="163" t="s">
        <v>4</v>
      </c>
      <c r="C1" s="168" t="s">
        <v>39</v>
      </c>
      <c r="D1" s="165" t="s">
        <v>5</v>
      </c>
      <c r="E1" s="165" t="s">
        <v>26</v>
      </c>
      <c r="F1" s="165" t="s">
        <v>12</v>
      </c>
      <c r="G1" s="165" t="s">
        <v>6</v>
      </c>
      <c r="H1" s="163" t="s">
        <v>21</v>
      </c>
      <c r="I1" s="163" t="s">
        <v>7</v>
      </c>
      <c r="J1" s="163" t="s">
        <v>20</v>
      </c>
      <c r="K1" s="163" t="s">
        <v>8</v>
      </c>
      <c r="L1" s="163" t="s">
        <v>13</v>
      </c>
      <c r="M1" s="165" t="s">
        <v>10</v>
      </c>
      <c r="N1" s="163" t="s">
        <v>9</v>
      </c>
      <c r="O1" s="18" t="s">
        <v>38</v>
      </c>
      <c r="P1" s="1"/>
    </row>
    <row r="2" spans="1:19" x14ac:dyDescent="0.3">
      <c r="A2" s="163"/>
      <c r="B2" s="163"/>
      <c r="C2" s="169"/>
      <c r="D2" s="166"/>
      <c r="E2" s="166"/>
      <c r="F2" s="166"/>
      <c r="G2" s="166"/>
      <c r="H2" s="163"/>
      <c r="I2" s="163"/>
      <c r="J2" s="163"/>
      <c r="K2" s="163"/>
      <c r="L2" s="163"/>
      <c r="M2" s="166"/>
      <c r="N2" s="163"/>
      <c r="O2" s="18">
        <v>2023</v>
      </c>
      <c r="P2" s="1" t="s">
        <v>22</v>
      </c>
      <c r="Q2" s="1" t="s">
        <v>23</v>
      </c>
      <c r="R2" s="1" t="s">
        <v>24</v>
      </c>
      <c r="S2" s="1" t="s">
        <v>25</v>
      </c>
    </row>
    <row r="3" spans="1:19" s="71" customFormat="1" ht="28.8" x14ac:dyDescent="0.3">
      <c r="A3" s="109">
        <v>1</v>
      </c>
      <c r="B3" s="121" t="s">
        <v>286</v>
      </c>
      <c r="C3" s="111" t="s">
        <v>74</v>
      </c>
      <c r="D3" s="122" t="s">
        <v>165</v>
      </c>
      <c r="E3" s="121">
        <v>1215042</v>
      </c>
      <c r="F3" s="123" t="s">
        <v>161</v>
      </c>
      <c r="G3" s="124" t="s">
        <v>482</v>
      </c>
      <c r="H3" s="110" t="s">
        <v>127</v>
      </c>
      <c r="I3" s="125">
        <v>0.73699999999999999</v>
      </c>
      <c r="J3" s="122" t="s">
        <v>669</v>
      </c>
      <c r="K3" s="117">
        <v>764024.8</v>
      </c>
      <c r="L3" s="117">
        <v>382012</v>
      </c>
      <c r="M3" s="118">
        <v>382012.80000000005</v>
      </c>
      <c r="N3" s="119">
        <v>0.5</v>
      </c>
      <c r="O3" s="120">
        <v>382012</v>
      </c>
      <c r="P3" s="68" t="b">
        <f t="shared" ref="P3:P34" si="0">L3=SUM(O3:O3)</f>
        <v>1</v>
      </c>
      <c r="Q3" s="69">
        <f t="shared" ref="Q3:Q34" si="1">ROUND(L3/K3,4)</f>
        <v>0.5</v>
      </c>
      <c r="R3" s="70" t="b">
        <f t="shared" ref="R3:R34" si="2">Q3=N3</f>
        <v>1</v>
      </c>
      <c r="S3" s="70" t="b">
        <f t="shared" ref="S3:S34" si="3">K3=L3+M3</f>
        <v>1</v>
      </c>
    </row>
    <row r="4" spans="1:19" s="71" customFormat="1" ht="28.8" x14ac:dyDescent="0.3">
      <c r="A4" s="109">
        <v>2</v>
      </c>
      <c r="B4" s="121" t="s">
        <v>287</v>
      </c>
      <c r="C4" s="111" t="s">
        <v>74</v>
      </c>
      <c r="D4" s="121" t="s">
        <v>166</v>
      </c>
      <c r="E4" s="121">
        <v>1211092</v>
      </c>
      <c r="F4" s="126" t="s">
        <v>156</v>
      </c>
      <c r="G4" s="124" t="s">
        <v>483</v>
      </c>
      <c r="H4" s="110" t="s">
        <v>127</v>
      </c>
      <c r="I4" s="127">
        <v>0.78700000000000003</v>
      </c>
      <c r="J4" s="122" t="s">
        <v>669</v>
      </c>
      <c r="K4" s="117">
        <v>720000</v>
      </c>
      <c r="L4" s="117">
        <v>396000</v>
      </c>
      <c r="M4" s="118">
        <v>324000</v>
      </c>
      <c r="N4" s="119">
        <v>0.55000000000000004</v>
      </c>
      <c r="O4" s="120">
        <v>396000</v>
      </c>
      <c r="P4" s="68" t="b">
        <f t="shared" si="0"/>
        <v>1</v>
      </c>
      <c r="Q4" s="69">
        <f t="shared" si="1"/>
        <v>0.55000000000000004</v>
      </c>
      <c r="R4" s="70" t="b">
        <f t="shared" si="2"/>
        <v>1</v>
      </c>
      <c r="S4" s="70" t="b">
        <f t="shared" si="3"/>
        <v>1</v>
      </c>
    </row>
    <row r="5" spans="1:19" s="71" customFormat="1" ht="28.8" x14ac:dyDescent="0.3">
      <c r="A5" s="109">
        <v>3</v>
      </c>
      <c r="B5" s="121" t="s">
        <v>289</v>
      </c>
      <c r="C5" s="111" t="s">
        <v>74</v>
      </c>
      <c r="D5" s="121" t="s">
        <v>168</v>
      </c>
      <c r="E5" s="121">
        <v>1216092</v>
      </c>
      <c r="F5" s="126" t="s">
        <v>162</v>
      </c>
      <c r="G5" s="124" t="s">
        <v>485</v>
      </c>
      <c r="H5" s="110" t="s">
        <v>127</v>
      </c>
      <c r="I5" s="127">
        <v>0.41</v>
      </c>
      <c r="J5" s="121" t="s">
        <v>671</v>
      </c>
      <c r="K5" s="117">
        <v>150075.13</v>
      </c>
      <c r="L5" s="117">
        <f>ROUNDDOWN(K5*N5,2)</f>
        <v>120060.1</v>
      </c>
      <c r="M5" s="118">
        <f>K5-L5</f>
        <v>30015.03</v>
      </c>
      <c r="N5" s="119">
        <v>0.8</v>
      </c>
      <c r="O5" s="120">
        <f>L5</f>
        <v>120060.1</v>
      </c>
      <c r="P5" s="68" t="b">
        <f t="shared" si="0"/>
        <v>1</v>
      </c>
      <c r="Q5" s="69">
        <f t="shared" si="1"/>
        <v>0.8</v>
      </c>
      <c r="R5" s="70" t="b">
        <f t="shared" si="2"/>
        <v>1</v>
      </c>
      <c r="S5" s="70" t="b">
        <f t="shared" si="3"/>
        <v>1</v>
      </c>
    </row>
    <row r="6" spans="1:19" s="71" customFormat="1" ht="43.2" x14ac:dyDescent="0.3">
      <c r="A6" s="109">
        <v>4</v>
      </c>
      <c r="B6" s="121" t="s">
        <v>290</v>
      </c>
      <c r="C6" s="111" t="s">
        <v>74</v>
      </c>
      <c r="D6" s="121" t="s">
        <v>169</v>
      </c>
      <c r="E6" s="121">
        <v>1205033</v>
      </c>
      <c r="F6" s="126" t="s">
        <v>150</v>
      </c>
      <c r="G6" s="124" t="s">
        <v>486</v>
      </c>
      <c r="H6" s="110" t="s">
        <v>127</v>
      </c>
      <c r="I6" s="127">
        <v>0.53900000000000003</v>
      </c>
      <c r="J6" s="121" t="s">
        <v>672</v>
      </c>
      <c r="K6" s="117">
        <v>449898.28</v>
      </c>
      <c r="L6" s="117">
        <v>247444</v>
      </c>
      <c r="M6" s="118">
        <v>202454.28000000003</v>
      </c>
      <c r="N6" s="119">
        <v>0.55000000000000004</v>
      </c>
      <c r="O6" s="120">
        <v>247444</v>
      </c>
      <c r="P6" s="68" t="b">
        <f t="shared" si="0"/>
        <v>1</v>
      </c>
      <c r="Q6" s="69">
        <f t="shared" si="1"/>
        <v>0.55000000000000004</v>
      </c>
      <c r="R6" s="70" t="b">
        <f t="shared" si="2"/>
        <v>1</v>
      </c>
      <c r="S6" s="70" t="b">
        <f t="shared" si="3"/>
        <v>1</v>
      </c>
    </row>
    <row r="7" spans="1:19" s="71" customFormat="1" ht="57.6" x14ac:dyDescent="0.3">
      <c r="A7" s="109">
        <v>5</v>
      </c>
      <c r="B7" s="121" t="s">
        <v>291</v>
      </c>
      <c r="C7" s="111" t="s">
        <v>74</v>
      </c>
      <c r="D7" s="121" t="s">
        <v>170</v>
      </c>
      <c r="E7" s="121">
        <v>1216143</v>
      </c>
      <c r="F7" s="126" t="s">
        <v>162</v>
      </c>
      <c r="G7" s="124" t="s">
        <v>487</v>
      </c>
      <c r="H7" s="110" t="s">
        <v>127</v>
      </c>
      <c r="I7" s="127">
        <v>4.34</v>
      </c>
      <c r="J7" s="121" t="s">
        <v>138</v>
      </c>
      <c r="K7" s="117">
        <v>1475777.03</v>
      </c>
      <c r="L7" s="117">
        <f>ROUNDDOWN(K7*N7,2)</f>
        <v>1033043.92</v>
      </c>
      <c r="M7" s="118">
        <f>K7-L7</f>
        <v>442733.11</v>
      </c>
      <c r="N7" s="119">
        <v>0.7</v>
      </c>
      <c r="O7" s="120">
        <f>L7</f>
        <v>1033043.92</v>
      </c>
      <c r="P7" s="68" t="b">
        <f t="shared" si="0"/>
        <v>1</v>
      </c>
      <c r="Q7" s="69">
        <f t="shared" si="1"/>
        <v>0.7</v>
      </c>
      <c r="R7" s="70" t="b">
        <f t="shared" si="2"/>
        <v>1</v>
      </c>
      <c r="S7" s="70" t="b">
        <f t="shared" si="3"/>
        <v>1</v>
      </c>
    </row>
    <row r="8" spans="1:19" s="71" customFormat="1" ht="28.8" x14ac:dyDescent="0.3">
      <c r="A8" s="109">
        <v>6</v>
      </c>
      <c r="B8" s="121" t="s">
        <v>292</v>
      </c>
      <c r="C8" s="111" t="s">
        <v>74</v>
      </c>
      <c r="D8" s="121" t="s">
        <v>171</v>
      </c>
      <c r="E8" s="121">
        <v>1212073</v>
      </c>
      <c r="F8" s="126" t="s">
        <v>158</v>
      </c>
      <c r="G8" s="124" t="s">
        <v>488</v>
      </c>
      <c r="H8" s="110" t="s">
        <v>127</v>
      </c>
      <c r="I8" s="127">
        <v>1</v>
      </c>
      <c r="J8" s="121" t="s">
        <v>135</v>
      </c>
      <c r="K8" s="117">
        <v>1081061.25</v>
      </c>
      <c r="L8" s="117">
        <v>540530</v>
      </c>
      <c r="M8" s="118">
        <v>540531.25</v>
      </c>
      <c r="N8" s="119">
        <v>0.5</v>
      </c>
      <c r="O8" s="120">
        <v>540530</v>
      </c>
      <c r="P8" s="68" t="b">
        <f t="shared" si="0"/>
        <v>1</v>
      </c>
      <c r="Q8" s="69">
        <f t="shared" si="1"/>
        <v>0.5</v>
      </c>
      <c r="R8" s="70" t="b">
        <f t="shared" si="2"/>
        <v>1</v>
      </c>
      <c r="S8" s="70" t="b">
        <f t="shared" si="3"/>
        <v>1</v>
      </c>
    </row>
    <row r="9" spans="1:19" s="71" customFormat="1" ht="43.2" x14ac:dyDescent="0.3">
      <c r="A9" s="109">
        <v>7</v>
      </c>
      <c r="B9" s="121" t="s">
        <v>293</v>
      </c>
      <c r="C9" s="111" t="s">
        <v>74</v>
      </c>
      <c r="D9" s="121" t="s">
        <v>172</v>
      </c>
      <c r="E9" s="121">
        <v>1207062</v>
      </c>
      <c r="F9" s="126" t="s">
        <v>152</v>
      </c>
      <c r="G9" s="124" t="s">
        <v>489</v>
      </c>
      <c r="H9" s="110" t="s">
        <v>127</v>
      </c>
      <c r="I9" s="127">
        <v>0.98</v>
      </c>
      <c r="J9" s="121" t="s">
        <v>673</v>
      </c>
      <c r="K9" s="117">
        <v>1029693.47</v>
      </c>
      <c r="L9" s="117">
        <f>ROUNDDOWN(K9*N9,2)</f>
        <v>720785.42</v>
      </c>
      <c r="M9" s="118">
        <f>K9-L9</f>
        <v>308908.04999999993</v>
      </c>
      <c r="N9" s="119">
        <v>0.7</v>
      </c>
      <c r="O9" s="120">
        <f>L9</f>
        <v>720785.42</v>
      </c>
      <c r="P9" s="68" t="b">
        <f t="shared" si="0"/>
        <v>1</v>
      </c>
      <c r="Q9" s="69">
        <f t="shared" si="1"/>
        <v>0.7</v>
      </c>
      <c r="R9" s="70" t="b">
        <f t="shared" si="2"/>
        <v>1</v>
      </c>
      <c r="S9" s="70" t="b">
        <f t="shared" si="3"/>
        <v>1</v>
      </c>
    </row>
    <row r="10" spans="1:19" s="71" customFormat="1" ht="43.2" x14ac:dyDescent="0.3">
      <c r="A10" s="109">
        <v>8</v>
      </c>
      <c r="B10" s="121" t="s">
        <v>294</v>
      </c>
      <c r="C10" s="111" t="s">
        <v>74</v>
      </c>
      <c r="D10" s="121" t="s">
        <v>173</v>
      </c>
      <c r="E10" s="121">
        <v>1211033</v>
      </c>
      <c r="F10" s="126" t="s">
        <v>156</v>
      </c>
      <c r="G10" s="124" t="s">
        <v>490</v>
      </c>
      <c r="H10" s="110" t="s">
        <v>127</v>
      </c>
      <c r="I10" s="127">
        <v>0.74960000000000004</v>
      </c>
      <c r="J10" s="121" t="s">
        <v>674</v>
      </c>
      <c r="K10" s="117">
        <v>1441978.3</v>
      </c>
      <c r="L10" s="117">
        <v>793088</v>
      </c>
      <c r="M10" s="118">
        <v>648890.30000000005</v>
      </c>
      <c r="N10" s="119">
        <v>0.55000000000000004</v>
      </c>
      <c r="O10" s="120">
        <v>793088</v>
      </c>
      <c r="P10" s="68" t="b">
        <f t="shared" si="0"/>
        <v>1</v>
      </c>
      <c r="Q10" s="69">
        <f t="shared" si="1"/>
        <v>0.55000000000000004</v>
      </c>
      <c r="R10" s="70" t="b">
        <f t="shared" si="2"/>
        <v>1</v>
      </c>
      <c r="S10" s="70" t="b">
        <f t="shared" si="3"/>
        <v>1</v>
      </c>
    </row>
    <row r="11" spans="1:19" s="71" customFormat="1" ht="28.8" x14ac:dyDescent="0.3">
      <c r="A11" s="109">
        <v>9</v>
      </c>
      <c r="B11" s="121" t="s">
        <v>402</v>
      </c>
      <c r="C11" s="111" t="s">
        <v>74</v>
      </c>
      <c r="D11" s="121" t="s">
        <v>174</v>
      </c>
      <c r="E11" s="121">
        <v>1216162</v>
      </c>
      <c r="F11" s="126" t="s">
        <v>162</v>
      </c>
      <c r="G11" s="124" t="s">
        <v>591</v>
      </c>
      <c r="H11" s="110" t="s">
        <v>127</v>
      </c>
      <c r="I11" s="127">
        <v>1.635</v>
      </c>
      <c r="J11" s="121" t="s">
        <v>675</v>
      </c>
      <c r="K11" s="117">
        <v>1598396.13</v>
      </c>
      <c r="L11" s="117">
        <v>879117</v>
      </c>
      <c r="M11" s="118">
        <v>719279.12999999989</v>
      </c>
      <c r="N11" s="119">
        <v>0.55000000000000004</v>
      </c>
      <c r="O11" s="120">
        <v>879117</v>
      </c>
      <c r="P11" s="68" t="b">
        <f t="shared" si="0"/>
        <v>1</v>
      </c>
      <c r="Q11" s="69">
        <f t="shared" si="1"/>
        <v>0.55000000000000004</v>
      </c>
      <c r="R11" s="70" t="b">
        <f t="shared" si="2"/>
        <v>1</v>
      </c>
      <c r="S11" s="70" t="b">
        <f t="shared" si="3"/>
        <v>1</v>
      </c>
    </row>
    <row r="12" spans="1:19" s="71" customFormat="1" ht="28.8" x14ac:dyDescent="0.3">
      <c r="A12" s="109">
        <v>10</v>
      </c>
      <c r="B12" s="121" t="s">
        <v>296</v>
      </c>
      <c r="C12" s="111" t="s">
        <v>74</v>
      </c>
      <c r="D12" s="121" t="s">
        <v>175</v>
      </c>
      <c r="E12" s="121">
        <v>1209022</v>
      </c>
      <c r="F12" s="126" t="s">
        <v>154</v>
      </c>
      <c r="G12" s="124" t="s">
        <v>491</v>
      </c>
      <c r="H12" s="110" t="s">
        <v>127</v>
      </c>
      <c r="I12" s="127">
        <v>0.56000000000000005</v>
      </c>
      <c r="J12" s="121" t="s">
        <v>676</v>
      </c>
      <c r="K12" s="117">
        <v>799999.65</v>
      </c>
      <c r="L12" s="117">
        <v>479999</v>
      </c>
      <c r="M12" s="118">
        <v>320000.65000000002</v>
      </c>
      <c r="N12" s="119">
        <v>0.6</v>
      </c>
      <c r="O12" s="120">
        <v>479999</v>
      </c>
      <c r="P12" s="68" t="b">
        <f t="shared" si="0"/>
        <v>1</v>
      </c>
      <c r="Q12" s="69">
        <f t="shared" si="1"/>
        <v>0.6</v>
      </c>
      <c r="R12" s="70" t="b">
        <f t="shared" si="2"/>
        <v>1</v>
      </c>
      <c r="S12" s="70" t="b">
        <f t="shared" si="3"/>
        <v>1</v>
      </c>
    </row>
    <row r="13" spans="1:19" s="71" customFormat="1" ht="43.2" x14ac:dyDescent="0.3">
      <c r="A13" s="109">
        <v>11</v>
      </c>
      <c r="B13" s="121" t="s">
        <v>297</v>
      </c>
      <c r="C13" s="111" t="s">
        <v>74</v>
      </c>
      <c r="D13" s="121" t="s">
        <v>176</v>
      </c>
      <c r="E13" s="121">
        <v>1206022</v>
      </c>
      <c r="F13" s="126" t="s">
        <v>151</v>
      </c>
      <c r="G13" s="124" t="s">
        <v>767</v>
      </c>
      <c r="H13" s="110" t="s">
        <v>127</v>
      </c>
      <c r="I13" s="127">
        <v>0.47</v>
      </c>
      <c r="J13" s="121" t="s">
        <v>677</v>
      </c>
      <c r="K13" s="117">
        <v>559519.87</v>
      </c>
      <c r="L13" s="117">
        <f>ROUNDDOWN(K13*N13,2)</f>
        <v>447615.89</v>
      </c>
      <c r="M13" s="118">
        <f>K13-L13</f>
        <v>111903.97999999998</v>
      </c>
      <c r="N13" s="119">
        <v>0.8</v>
      </c>
      <c r="O13" s="120">
        <f>L13</f>
        <v>447615.89</v>
      </c>
      <c r="P13" s="68" t="b">
        <f t="shared" si="0"/>
        <v>1</v>
      </c>
      <c r="Q13" s="69">
        <f t="shared" si="1"/>
        <v>0.8</v>
      </c>
      <c r="R13" s="70" t="b">
        <f t="shared" si="2"/>
        <v>1</v>
      </c>
      <c r="S13" s="70" t="b">
        <f t="shared" si="3"/>
        <v>1</v>
      </c>
    </row>
    <row r="14" spans="1:19" s="71" customFormat="1" ht="43.2" x14ac:dyDescent="0.3">
      <c r="A14" s="109">
        <v>12</v>
      </c>
      <c r="B14" s="121" t="s">
        <v>298</v>
      </c>
      <c r="C14" s="111" t="s">
        <v>74</v>
      </c>
      <c r="D14" s="121" t="s">
        <v>177</v>
      </c>
      <c r="E14" s="121">
        <v>1212011</v>
      </c>
      <c r="F14" s="126" t="s">
        <v>158</v>
      </c>
      <c r="G14" s="124" t="s">
        <v>492</v>
      </c>
      <c r="H14" s="110" t="s">
        <v>127</v>
      </c>
      <c r="I14" s="127">
        <v>0.39400000000000002</v>
      </c>
      <c r="J14" s="121" t="s">
        <v>675</v>
      </c>
      <c r="K14" s="117">
        <v>425099.72</v>
      </c>
      <c r="L14" s="117">
        <v>212549</v>
      </c>
      <c r="M14" s="118">
        <v>212550.71999999997</v>
      </c>
      <c r="N14" s="119">
        <v>0.5</v>
      </c>
      <c r="O14" s="120">
        <v>212549</v>
      </c>
      <c r="P14" s="68" t="b">
        <f t="shared" si="0"/>
        <v>1</v>
      </c>
      <c r="Q14" s="69">
        <f t="shared" si="1"/>
        <v>0.5</v>
      </c>
      <c r="R14" s="70" t="b">
        <f t="shared" si="2"/>
        <v>1</v>
      </c>
      <c r="S14" s="70" t="b">
        <f t="shared" si="3"/>
        <v>1</v>
      </c>
    </row>
    <row r="15" spans="1:19" s="71" customFormat="1" ht="28.8" x14ac:dyDescent="0.3">
      <c r="A15" s="109">
        <v>13</v>
      </c>
      <c r="B15" s="121" t="s">
        <v>411</v>
      </c>
      <c r="C15" s="111" t="s">
        <v>74</v>
      </c>
      <c r="D15" s="121" t="s">
        <v>265</v>
      </c>
      <c r="E15" s="121">
        <v>1206032</v>
      </c>
      <c r="F15" s="126" t="s">
        <v>151</v>
      </c>
      <c r="G15" s="124" t="s">
        <v>600</v>
      </c>
      <c r="H15" s="110" t="s">
        <v>127</v>
      </c>
      <c r="I15" s="127">
        <v>1.115</v>
      </c>
      <c r="J15" s="121" t="s">
        <v>740</v>
      </c>
      <c r="K15" s="117">
        <v>515924.24</v>
      </c>
      <c r="L15" s="117">
        <v>283758</v>
      </c>
      <c r="M15" s="118">
        <v>232166.24</v>
      </c>
      <c r="N15" s="119">
        <v>0.55000000000000004</v>
      </c>
      <c r="O15" s="120">
        <v>283758</v>
      </c>
      <c r="P15" s="68" t="b">
        <f t="shared" si="0"/>
        <v>1</v>
      </c>
      <c r="Q15" s="69">
        <f t="shared" si="1"/>
        <v>0.55000000000000004</v>
      </c>
      <c r="R15" s="70" t="b">
        <f t="shared" si="2"/>
        <v>1</v>
      </c>
      <c r="S15" s="70" t="b">
        <f t="shared" si="3"/>
        <v>1</v>
      </c>
    </row>
    <row r="16" spans="1:19" s="71" customFormat="1" ht="28.8" x14ac:dyDescent="0.3">
      <c r="A16" s="109">
        <v>14</v>
      </c>
      <c r="B16" s="121" t="s">
        <v>299</v>
      </c>
      <c r="C16" s="111" t="s">
        <v>74</v>
      </c>
      <c r="D16" s="121" t="s">
        <v>178</v>
      </c>
      <c r="E16" s="121">
        <v>1211052</v>
      </c>
      <c r="F16" s="126" t="s">
        <v>156</v>
      </c>
      <c r="G16" s="124" t="s">
        <v>493</v>
      </c>
      <c r="H16" s="110" t="s">
        <v>127</v>
      </c>
      <c r="I16" s="127">
        <v>0.70299999999999996</v>
      </c>
      <c r="J16" s="121" t="s">
        <v>678</v>
      </c>
      <c r="K16" s="117">
        <v>723776.08</v>
      </c>
      <c r="L16" s="117">
        <f>ROUNDDOWN(K16*N16,2)</f>
        <v>506643.25</v>
      </c>
      <c r="M16" s="118">
        <f>K16-L16</f>
        <v>217132.82999999996</v>
      </c>
      <c r="N16" s="119">
        <v>0.7</v>
      </c>
      <c r="O16" s="120">
        <f>L16</f>
        <v>506643.25</v>
      </c>
      <c r="P16" s="68" t="b">
        <f t="shared" si="0"/>
        <v>1</v>
      </c>
      <c r="Q16" s="69">
        <f t="shared" si="1"/>
        <v>0.7</v>
      </c>
      <c r="R16" s="70" t="b">
        <f t="shared" si="2"/>
        <v>1</v>
      </c>
      <c r="S16" s="70" t="b">
        <f t="shared" si="3"/>
        <v>1</v>
      </c>
    </row>
    <row r="17" spans="1:19" s="71" customFormat="1" ht="43.2" x14ac:dyDescent="0.3">
      <c r="A17" s="109">
        <v>15</v>
      </c>
      <c r="B17" s="121" t="s">
        <v>300</v>
      </c>
      <c r="C17" s="111" t="s">
        <v>74</v>
      </c>
      <c r="D17" s="121" t="s">
        <v>179</v>
      </c>
      <c r="E17" s="121">
        <v>1207072</v>
      </c>
      <c r="F17" s="126" t="s">
        <v>152</v>
      </c>
      <c r="G17" s="124" t="s">
        <v>494</v>
      </c>
      <c r="H17" s="110" t="s">
        <v>127</v>
      </c>
      <c r="I17" s="127">
        <v>2.2200000000000002</v>
      </c>
      <c r="J17" s="121" t="s">
        <v>679</v>
      </c>
      <c r="K17" s="117">
        <v>675595.26</v>
      </c>
      <c r="L17" s="117">
        <f>ROUNDDOWN(K17*N17,2)</f>
        <v>540476.19999999995</v>
      </c>
      <c r="M17" s="118">
        <f>K17-L17</f>
        <v>135119.06000000006</v>
      </c>
      <c r="N17" s="119">
        <v>0.8</v>
      </c>
      <c r="O17" s="120">
        <f>L17</f>
        <v>540476.19999999995</v>
      </c>
      <c r="P17" s="68" t="b">
        <f t="shared" si="0"/>
        <v>1</v>
      </c>
      <c r="Q17" s="69">
        <f t="shared" si="1"/>
        <v>0.8</v>
      </c>
      <c r="R17" s="70" t="b">
        <f t="shared" si="2"/>
        <v>1</v>
      </c>
      <c r="S17" s="70" t="b">
        <f t="shared" si="3"/>
        <v>1</v>
      </c>
    </row>
    <row r="18" spans="1:19" s="71" customFormat="1" ht="43.2" x14ac:dyDescent="0.3">
      <c r="A18" s="109">
        <v>16</v>
      </c>
      <c r="B18" s="121" t="s">
        <v>301</v>
      </c>
      <c r="C18" s="111" t="s">
        <v>74</v>
      </c>
      <c r="D18" s="121" t="s">
        <v>180</v>
      </c>
      <c r="E18" s="121">
        <v>1202012</v>
      </c>
      <c r="F18" s="126" t="s">
        <v>147</v>
      </c>
      <c r="G18" s="124" t="s">
        <v>495</v>
      </c>
      <c r="H18" s="110" t="s">
        <v>127</v>
      </c>
      <c r="I18" s="127">
        <v>1</v>
      </c>
      <c r="J18" s="121" t="s">
        <v>680</v>
      </c>
      <c r="K18" s="117">
        <v>487104.6</v>
      </c>
      <c r="L18" s="117">
        <v>243552</v>
      </c>
      <c r="M18" s="118">
        <v>243552.59999999998</v>
      </c>
      <c r="N18" s="119">
        <v>0.5</v>
      </c>
      <c r="O18" s="120">
        <v>243552</v>
      </c>
      <c r="P18" s="68" t="b">
        <f t="shared" si="0"/>
        <v>1</v>
      </c>
      <c r="Q18" s="69">
        <f t="shared" si="1"/>
        <v>0.5</v>
      </c>
      <c r="R18" s="70" t="b">
        <f t="shared" si="2"/>
        <v>1</v>
      </c>
      <c r="S18" s="70" t="b">
        <f t="shared" si="3"/>
        <v>1</v>
      </c>
    </row>
    <row r="19" spans="1:19" s="71" customFormat="1" ht="28.8" x14ac:dyDescent="0.3">
      <c r="A19" s="109">
        <v>17</v>
      </c>
      <c r="B19" s="121" t="s">
        <v>309</v>
      </c>
      <c r="C19" s="111" t="s">
        <v>74</v>
      </c>
      <c r="D19" s="121" t="s">
        <v>188</v>
      </c>
      <c r="E19" s="121">
        <v>1210142</v>
      </c>
      <c r="F19" s="126" t="s">
        <v>155</v>
      </c>
      <c r="G19" s="124" t="s">
        <v>502</v>
      </c>
      <c r="H19" s="110" t="s">
        <v>127</v>
      </c>
      <c r="I19" s="127">
        <v>1.85</v>
      </c>
      <c r="J19" s="121" t="s">
        <v>686</v>
      </c>
      <c r="K19" s="117">
        <v>680375.21</v>
      </c>
      <c r="L19" s="117">
        <v>374206</v>
      </c>
      <c r="M19" s="118">
        <v>306169.20999999996</v>
      </c>
      <c r="N19" s="119">
        <v>0.55000000000000004</v>
      </c>
      <c r="O19" s="120">
        <v>374206</v>
      </c>
      <c r="P19" s="68" t="b">
        <f t="shared" si="0"/>
        <v>1</v>
      </c>
      <c r="Q19" s="69">
        <f t="shared" si="1"/>
        <v>0.55000000000000004</v>
      </c>
      <c r="R19" s="70" t="b">
        <f t="shared" si="2"/>
        <v>1</v>
      </c>
      <c r="S19" s="70" t="b">
        <f t="shared" si="3"/>
        <v>1</v>
      </c>
    </row>
    <row r="20" spans="1:19" s="71" customFormat="1" ht="28.8" x14ac:dyDescent="0.3">
      <c r="A20" s="109">
        <v>18</v>
      </c>
      <c r="B20" s="121" t="s">
        <v>302</v>
      </c>
      <c r="C20" s="111" t="s">
        <v>74</v>
      </c>
      <c r="D20" s="121" t="s">
        <v>181</v>
      </c>
      <c r="E20" s="121">
        <v>1216133</v>
      </c>
      <c r="F20" s="126" t="s">
        <v>162</v>
      </c>
      <c r="G20" s="124" t="s">
        <v>496</v>
      </c>
      <c r="H20" s="110" t="s">
        <v>127</v>
      </c>
      <c r="I20" s="127">
        <v>0.93500000000000005</v>
      </c>
      <c r="J20" s="121" t="s">
        <v>681</v>
      </c>
      <c r="K20" s="117">
        <v>1507506.03</v>
      </c>
      <c r="L20" s="117">
        <f>ROUNDDOWN(K20*N20,2)</f>
        <v>1055254.22</v>
      </c>
      <c r="M20" s="118">
        <f>K20-L20</f>
        <v>452251.81000000006</v>
      </c>
      <c r="N20" s="119">
        <v>0.7</v>
      </c>
      <c r="O20" s="120">
        <f>L20</f>
        <v>1055254.22</v>
      </c>
      <c r="P20" s="68" t="b">
        <f t="shared" si="0"/>
        <v>1</v>
      </c>
      <c r="Q20" s="69">
        <f t="shared" si="1"/>
        <v>0.7</v>
      </c>
      <c r="R20" s="70" t="b">
        <f t="shared" si="2"/>
        <v>1</v>
      </c>
      <c r="S20" s="70" t="b">
        <f t="shared" si="3"/>
        <v>1</v>
      </c>
    </row>
    <row r="21" spans="1:19" s="71" customFormat="1" ht="28.8" x14ac:dyDescent="0.3">
      <c r="A21" s="109">
        <v>19</v>
      </c>
      <c r="B21" s="121" t="s">
        <v>303</v>
      </c>
      <c r="C21" s="111" t="s">
        <v>74</v>
      </c>
      <c r="D21" s="121" t="s">
        <v>182</v>
      </c>
      <c r="E21" s="121">
        <v>1204032</v>
      </c>
      <c r="F21" s="126" t="s">
        <v>149</v>
      </c>
      <c r="G21" s="124" t="s">
        <v>497</v>
      </c>
      <c r="H21" s="110" t="s">
        <v>127</v>
      </c>
      <c r="I21" s="127">
        <v>0.9</v>
      </c>
      <c r="J21" s="121" t="s">
        <v>675</v>
      </c>
      <c r="K21" s="117">
        <v>793067.22</v>
      </c>
      <c r="L21" s="117">
        <v>396533</v>
      </c>
      <c r="M21" s="118">
        <v>396534.22</v>
      </c>
      <c r="N21" s="119">
        <v>0.5</v>
      </c>
      <c r="O21" s="120">
        <v>396533</v>
      </c>
      <c r="P21" s="68" t="b">
        <f t="shared" si="0"/>
        <v>1</v>
      </c>
      <c r="Q21" s="69">
        <f t="shared" si="1"/>
        <v>0.5</v>
      </c>
      <c r="R21" s="70" t="b">
        <f t="shared" si="2"/>
        <v>1</v>
      </c>
      <c r="S21" s="70" t="b">
        <f t="shared" si="3"/>
        <v>1</v>
      </c>
    </row>
    <row r="22" spans="1:19" s="71" customFormat="1" ht="28.8" x14ac:dyDescent="0.3">
      <c r="A22" s="109">
        <v>20</v>
      </c>
      <c r="B22" s="121" t="s">
        <v>304</v>
      </c>
      <c r="C22" s="111" t="s">
        <v>74</v>
      </c>
      <c r="D22" s="121" t="s">
        <v>183</v>
      </c>
      <c r="E22" s="121">
        <v>1215052</v>
      </c>
      <c r="F22" s="126" t="s">
        <v>161</v>
      </c>
      <c r="G22" s="124" t="s">
        <v>498</v>
      </c>
      <c r="H22" s="110" t="s">
        <v>127</v>
      </c>
      <c r="I22" s="127">
        <v>0.71799999999999997</v>
      </c>
      <c r="J22" s="121" t="s">
        <v>682</v>
      </c>
      <c r="K22" s="117">
        <v>975434.58</v>
      </c>
      <c r="L22" s="117">
        <f>ROUNDDOWN(K22*N22,2)</f>
        <v>682804.2</v>
      </c>
      <c r="M22" s="118">
        <f>K22-L22</f>
        <v>292630.38</v>
      </c>
      <c r="N22" s="119">
        <v>0.7</v>
      </c>
      <c r="O22" s="120">
        <f>L22</f>
        <v>682804.2</v>
      </c>
      <c r="P22" s="68" t="b">
        <f t="shared" si="0"/>
        <v>1</v>
      </c>
      <c r="Q22" s="69">
        <f t="shared" si="1"/>
        <v>0.7</v>
      </c>
      <c r="R22" s="70" t="b">
        <f t="shared" si="2"/>
        <v>1</v>
      </c>
      <c r="S22" s="70" t="b">
        <f t="shared" si="3"/>
        <v>1</v>
      </c>
    </row>
    <row r="23" spans="1:19" s="71" customFormat="1" ht="28.8" x14ac:dyDescent="0.3">
      <c r="A23" s="109">
        <v>21</v>
      </c>
      <c r="B23" s="121" t="s">
        <v>305</v>
      </c>
      <c r="C23" s="111" t="s">
        <v>74</v>
      </c>
      <c r="D23" s="121" t="s">
        <v>184</v>
      </c>
      <c r="E23" s="121">
        <v>1215032</v>
      </c>
      <c r="F23" s="126" t="s">
        <v>161</v>
      </c>
      <c r="G23" s="124" t="s">
        <v>499</v>
      </c>
      <c r="H23" s="110" t="s">
        <v>127</v>
      </c>
      <c r="I23" s="127">
        <v>0.69499999999999995</v>
      </c>
      <c r="J23" s="121" t="s">
        <v>683</v>
      </c>
      <c r="K23" s="117">
        <v>347033.09</v>
      </c>
      <c r="L23" s="117">
        <f>ROUNDDOWN(K23*N23,2)</f>
        <v>277626.46999999997</v>
      </c>
      <c r="M23" s="118">
        <f>K23-L23</f>
        <v>69406.620000000054</v>
      </c>
      <c r="N23" s="119">
        <v>0.8</v>
      </c>
      <c r="O23" s="120">
        <f>L23</f>
        <v>277626.46999999997</v>
      </c>
      <c r="P23" s="68" t="b">
        <f t="shared" si="0"/>
        <v>1</v>
      </c>
      <c r="Q23" s="69">
        <f t="shared" si="1"/>
        <v>0.8</v>
      </c>
      <c r="R23" s="70" t="b">
        <f t="shared" si="2"/>
        <v>1</v>
      </c>
      <c r="S23" s="70" t="b">
        <f t="shared" si="3"/>
        <v>1</v>
      </c>
    </row>
    <row r="24" spans="1:19" s="71" customFormat="1" ht="57.6" x14ac:dyDescent="0.3">
      <c r="A24" s="109">
        <v>22</v>
      </c>
      <c r="B24" s="121" t="s">
        <v>416</v>
      </c>
      <c r="C24" s="111" t="s">
        <v>74</v>
      </c>
      <c r="D24" s="121" t="s">
        <v>268</v>
      </c>
      <c r="E24" s="121">
        <v>1216042</v>
      </c>
      <c r="F24" s="126" t="s">
        <v>162</v>
      </c>
      <c r="G24" s="124" t="s">
        <v>605</v>
      </c>
      <c r="H24" s="110" t="s">
        <v>127</v>
      </c>
      <c r="I24" s="127">
        <v>1.012</v>
      </c>
      <c r="J24" s="121" t="s">
        <v>746</v>
      </c>
      <c r="K24" s="117">
        <v>1284422.22</v>
      </c>
      <c r="L24" s="117">
        <f>ROUNDDOWN(K24*N24,2)</f>
        <v>1027537.77</v>
      </c>
      <c r="M24" s="118">
        <f>K24-L24</f>
        <v>256884.44999999995</v>
      </c>
      <c r="N24" s="119">
        <v>0.8</v>
      </c>
      <c r="O24" s="120">
        <f>L24</f>
        <v>1027537.77</v>
      </c>
      <c r="P24" s="68" t="b">
        <f t="shared" si="0"/>
        <v>1</v>
      </c>
      <c r="Q24" s="69">
        <f t="shared" si="1"/>
        <v>0.8</v>
      </c>
      <c r="R24" s="70" t="b">
        <f t="shared" si="2"/>
        <v>1</v>
      </c>
      <c r="S24" s="70" t="b">
        <f t="shared" si="3"/>
        <v>1</v>
      </c>
    </row>
    <row r="25" spans="1:19" s="71" customFormat="1" ht="57.6" x14ac:dyDescent="0.3">
      <c r="A25" s="109">
        <v>23</v>
      </c>
      <c r="B25" s="121" t="s">
        <v>414</v>
      </c>
      <c r="C25" s="111" t="s">
        <v>74</v>
      </c>
      <c r="D25" s="121" t="s">
        <v>185</v>
      </c>
      <c r="E25" s="121">
        <v>1214053</v>
      </c>
      <c r="F25" s="126" t="s">
        <v>160</v>
      </c>
      <c r="G25" s="114" t="s">
        <v>603</v>
      </c>
      <c r="H25" s="110" t="s">
        <v>127</v>
      </c>
      <c r="I25" s="127">
        <v>1.05</v>
      </c>
      <c r="J25" s="121" t="s">
        <v>671</v>
      </c>
      <c r="K25" s="117">
        <v>1484465.87</v>
      </c>
      <c r="L25" s="117">
        <v>816456</v>
      </c>
      <c r="M25" s="118">
        <v>668009.87000000011</v>
      </c>
      <c r="N25" s="119">
        <v>0.55000000000000004</v>
      </c>
      <c r="O25" s="120">
        <v>816456</v>
      </c>
      <c r="P25" s="68" t="b">
        <f t="shared" si="0"/>
        <v>1</v>
      </c>
      <c r="Q25" s="69">
        <f t="shared" si="1"/>
        <v>0.55000000000000004</v>
      </c>
      <c r="R25" s="70" t="b">
        <f t="shared" si="2"/>
        <v>1</v>
      </c>
      <c r="S25" s="70" t="b">
        <f t="shared" si="3"/>
        <v>1</v>
      </c>
    </row>
    <row r="26" spans="1:19" s="71" customFormat="1" ht="43.2" x14ac:dyDescent="0.3">
      <c r="A26" s="109">
        <v>24</v>
      </c>
      <c r="B26" s="121" t="s">
        <v>307</v>
      </c>
      <c r="C26" s="111" t="s">
        <v>74</v>
      </c>
      <c r="D26" s="121" t="s">
        <v>186</v>
      </c>
      <c r="E26" s="121">
        <v>1218072</v>
      </c>
      <c r="F26" s="126" t="s">
        <v>163</v>
      </c>
      <c r="G26" s="124" t="s">
        <v>501</v>
      </c>
      <c r="H26" s="110" t="s">
        <v>127</v>
      </c>
      <c r="I26" s="127">
        <v>0.58499999999999996</v>
      </c>
      <c r="J26" s="128" t="s">
        <v>684</v>
      </c>
      <c r="K26" s="117">
        <v>276878.03000000003</v>
      </c>
      <c r="L26" s="117">
        <v>166126</v>
      </c>
      <c r="M26" s="118">
        <v>110752.03000000003</v>
      </c>
      <c r="N26" s="119">
        <v>0.6</v>
      </c>
      <c r="O26" s="120">
        <v>166126</v>
      </c>
      <c r="P26" s="68" t="b">
        <f t="shared" si="0"/>
        <v>1</v>
      </c>
      <c r="Q26" s="69">
        <f t="shared" si="1"/>
        <v>0.6</v>
      </c>
      <c r="R26" s="70" t="b">
        <f t="shared" si="2"/>
        <v>1</v>
      </c>
      <c r="S26" s="70" t="b">
        <f t="shared" si="3"/>
        <v>1</v>
      </c>
    </row>
    <row r="27" spans="1:19" s="71" customFormat="1" ht="43.2" x14ac:dyDescent="0.3">
      <c r="A27" s="109">
        <v>25</v>
      </c>
      <c r="B27" s="121" t="s">
        <v>308</v>
      </c>
      <c r="C27" s="111" t="s">
        <v>74</v>
      </c>
      <c r="D27" s="121" t="s">
        <v>187</v>
      </c>
      <c r="E27" s="121">
        <v>1217022</v>
      </c>
      <c r="F27" s="126" t="s">
        <v>157</v>
      </c>
      <c r="G27" s="124" t="s">
        <v>775</v>
      </c>
      <c r="H27" s="110" t="s">
        <v>127</v>
      </c>
      <c r="I27" s="127">
        <v>9.7000000000000003E-2</v>
      </c>
      <c r="J27" s="121" t="s">
        <v>685</v>
      </c>
      <c r="K27" s="117">
        <v>196101.3</v>
      </c>
      <c r="L27" s="117">
        <v>107855</v>
      </c>
      <c r="M27" s="118">
        <v>88246.299999999988</v>
      </c>
      <c r="N27" s="119">
        <v>0.55000000000000004</v>
      </c>
      <c r="O27" s="120">
        <v>107855</v>
      </c>
      <c r="P27" s="68" t="b">
        <f t="shared" si="0"/>
        <v>1</v>
      </c>
      <c r="Q27" s="69">
        <f t="shared" si="1"/>
        <v>0.55000000000000004</v>
      </c>
      <c r="R27" s="70" t="b">
        <f t="shared" si="2"/>
        <v>1</v>
      </c>
      <c r="S27" s="70" t="b">
        <f t="shared" si="3"/>
        <v>1</v>
      </c>
    </row>
    <row r="28" spans="1:19" s="71" customFormat="1" ht="28.8" x14ac:dyDescent="0.3">
      <c r="A28" s="109">
        <v>26</v>
      </c>
      <c r="B28" s="121" t="s">
        <v>419</v>
      </c>
      <c r="C28" s="111" t="s">
        <v>74</v>
      </c>
      <c r="D28" s="121" t="s">
        <v>270</v>
      </c>
      <c r="E28" s="121">
        <v>1210062</v>
      </c>
      <c r="F28" s="126" t="s">
        <v>155</v>
      </c>
      <c r="G28" s="124" t="s">
        <v>608</v>
      </c>
      <c r="H28" s="110" t="s">
        <v>127</v>
      </c>
      <c r="I28" s="127">
        <v>0.95</v>
      </c>
      <c r="J28" s="121" t="s">
        <v>677</v>
      </c>
      <c r="K28" s="117">
        <v>1249914.18</v>
      </c>
      <c r="L28" s="117">
        <f>ROUNDDOWN(K28*N28,2)</f>
        <v>874939.92</v>
      </c>
      <c r="M28" s="118">
        <f>K28-L28</f>
        <v>374974.25999999989</v>
      </c>
      <c r="N28" s="119">
        <v>0.7</v>
      </c>
      <c r="O28" s="120">
        <f>L28</f>
        <v>874939.92</v>
      </c>
      <c r="P28" s="68" t="b">
        <f t="shared" si="0"/>
        <v>1</v>
      </c>
      <c r="Q28" s="69">
        <f t="shared" si="1"/>
        <v>0.7</v>
      </c>
      <c r="R28" s="70" t="b">
        <f t="shared" si="2"/>
        <v>1</v>
      </c>
      <c r="S28" s="70" t="b">
        <f t="shared" si="3"/>
        <v>1</v>
      </c>
    </row>
    <row r="29" spans="1:19" s="71" customFormat="1" ht="43.2" x14ac:dyDescent="0.3">
      <c r="A29" s="109">
        <v>27</v>
      </c>
      <c r="B29" s="121" t="s">
        <v>310</v>
      </c>
      <c r="C29" s="111" t="s">
        <v>74</v>
      </c>
      <c r="D29" s="121" t="s">
        <v>189</v>
      </c>
      <c r="E29" s="121">
        <v>1206152</v>
      </c>
      <c r="F29" s="126" t="s">
        <v>151</v>
      </c>
      <c r="G29" s="124" t="s">
        <v>503</v>
      </c>
      <c r="H29" s="110" t="s">
        <v>127</v>
      </c>
      <c r="I29" s="127">
        <v>0.998</v>
      </c>
      <c r="J29" s="121" t="s">
        <v>687</v>
      </c>
      <c r="K29" s="117">
        <v>702910.56</v>
      </c>
      <c r="L29" s="117">
        <f>ROUNDDOWN(K29*N29,2)</f>
        <v>562328.43999999994</v>
      </c>
      <c r="M29" s="118">
        <f>K29-L29</f>
        <v>140582.12000000011</v>
      </c>
      <c r="N29" s="119">
        <v>0.8</v>
      </c>
      <c r="O29" s="120">
        <f>L29</f>
        <v>562328.43999999994</v>
      </c>
      <c r="P29" s="68" t="b">
        <f t="shared" si="0"/>
        <v>1</v>
      </c>
      <c r="Q29" s="69">
        <f t="shared" si="1"/>
        <v>0.8</v>
      </c>
      <c r="R29" s="70" t="b">
        <f t="shared" si="2"/>
        <v>1</v>
      </c>
      <c r="S29" s="70" t="b">
        <f t="shared" si="3"/>
        <v>1</v>
      </c>
    </row>
    <row r="30" spans="1:19" s="71" customFormat="1" ht="43.2" x14ac:dyDescent="0.3">
      <c r="A30" s="109">
        <v>28</v>
      </c>
      <c r="B30" s="121" t="s">
        <v>311</v>
      </c>
      <c r="C30" s="111" t="s">
        <v>74</v>
      </c>
      <c r="D30" s="121" t="s">
        <v>190</v>
      </c>
      <c r="E30" s="121">
        <v>1210052</v>
      </c>
      <c r="F30" s="126" t="s">
        <v>155</v>
      </c>
      <c r="G30" s="124" t="s">
        <v>504</v>
      </c>
      <c r="H30" s="110" t="s">
        <v>127</v>
      </c>
      <c r="I30" s="127">
        <v>0.59</v>
      </c>
      <c r="J30" s="121" t="s">
        <v>673</v>
      </c>
      <c r="K30" s="117">
        <v>499952.21</v>
      </c>
      <c r="L30" s="117">
        <f>ROUNDDOWN(K30*N30,2)</f>
        <v>399961.76</v>
      </c>
      <c r="M30" s="118">
        <f>K30-L30</f>
        <v>99990.450000000012</v>
      </c>
      <c r="N30" s="119">
        <v>0.8</v>
      </c>
      <c r="O30" s="120">
        <f>L30</f>
        <v>399961.76</v>
      </c>
      <c r="P30" s="68" t="b">
        <f t="shared" si="0"/>
        <v>1</v>
      </c>
      <c r="Q30" s="69">
        <f t="shared" si="1"/>
        <v>0.8</v>
      </c>
      <c r="R30" s="70" t="b">
        <f t="shared" si="2"/>
        <v>1</v>
      </c>
      <c r="S30" s="70" t="b">
        <f t="shared" si="3"/>
        <v>1</v>
      </c>
    </row>
    <row r="31" spans="1:19" s="71" customFormat="1" ht="43.2" x14ac:dyDescent="0.3">
      <c r="A31" s="109">
        <v>29</v>
      </c>
      <c r="B31" s="121" t="s">
        <v>312</v>
      </c>
      <c r="C31" s="111" t="s">
        <v>74</v>
      </c>
      <c r="D31" s="121" t="s">
        <v>191</v>
      </c>
      <c r="E31" s="121">
        <v>1210102</v>
      </c>
      <c r="F31" s="126" t="s">
        <v>155</v>
      </c>
      <c r="G31" s="124" t="s">
        <v>505</v>
      </c>
      <c r="H31" s="110" t="s">
        <v>127</v>
      </c>
      <c r="I31" s="127">
        <v>0.55000000000000004</v>
      </c>
      <c r="J31" s="121" t="s">
        <v>137</v>
      </c>
      <c r="K31" s="117">
        <v>633168.43000000005</v>
      </c>
      <c r="L31" s="117">
        <v>316584</v>
      </c>
      <c r="M31" s="118">
        <v>316584.43000000005</v>
      </c>
      <c r="N31" s="119">
        <v>0.5</v>
      </c>
      <c r="O31" s="120">
        <v>316584</v>
      </c>
      <c r="P31" s="68" t="b">
        <f t="shared" si="0"/>
        <v>1</v>
      </c>
      <c r="Q31" s="69">
        <f t="shared" si="1"/>
        <v>0.5</v>
      </c>
      <c r="R31" s="70" t="b">
        <f t="shared" si="2"/>
        <v>1</v>
      </c>
      <c r="S31" s="70" t="b">
        <f t="shared" si="3"/>
        <v>1</v>
      </c>
    </row>
    <row r="32" spans="1:19" s="71" customFormat="1" ht="43.2" x14ac:dyDescent="0.3">
      <c r="A32" s="109">
        <v>30</v>
      </c>
      <c r="B32" s="121" t="s">
        <v>423</v>
      </c>
      <c r="C32" s="111" t="s">
        <v>74</v>
      </c>
      <c r="D32" s="121" t="s">
        <v>271</v>
      </c>
      <c r="E32" s="121">
        <v>1215063</v>
      </c>
      <c r="F32" s="126" t="s">
        <v>161</v>
      </c>
      <c r="G32" s="124" t="s">
        <v>612</v>
      </c>
      <c r="H32" s="110" t="s">
        <v>127</v>
      </c>
      <c r="I32" s="127">
        <v>0.875</v>
      </c>
      <c r="J32" s="121" t="s">
        <v>747</v>
      </c>
      <c r="K32" s="117">
        <v>1282480.94</v>
      </c>
      <c r="L32" s="117">
        <v>641240</v>
      </c>
      <c r="M32" s="118">
        <v>641240.93999999994</v>
      </c>
      <c r="N32" s="119">
        <v>0.5</v>
      </c>
      <c r="O32" s="120">
        <v>641240</v>
      </c>
      <c r="P32" s="68" t="b">
        <f t="shared" si="0"/>
        <v>1</v>
      </c>
      <c r="Q32" s="69">
        <f t="shared" si="1"/>
        <v>0.5</v>
      </c>
      <c r="R32" s="70" t="b">
        <f t="shared" si="2"/>
        <v>1</v>
      </c>
      <c r="S32" s="70" t="b">
        <f t="shared" si="3"/>
        <v>1</v>
      </c>
    </row>
    <row r="33" spans="1:19" s="71" customFormat="1" ht="28.8" x14ac:dyDescent="0.3">
      <c r="A33" s="109">
        <v>31</v>
      </c>
      <c r="B33" s="121" t="s">
        <v>313</v>
      </c>
      <c r="C33" s="111" t="s">
        <v>74</v>
      </c>
      <c r="D33" s="121" t="s">
        <v>192</v>
      </c>
      <c r="E33" s="121">
        <v>1211142</v>
      </c>
      <c r="F33" s="126" t="s">
        <v>156</v>
      </c>
      <c r="G33" s="124" t="s">
        <v>506</v>
      </c>
      <c r="H33" s="110" t="s">
        <v>127</v>
      </c>
      <c r="I33" s="127">
        <v>0.34599999999999997</v>
      </c>
      <c r="J33" s="121" t="s">
        <v>688</v>
      </c>
      <c r="K33" s="117">
        <v>276529.23</v>
      </c>
      <c r="L33" s="117">
        <f>ROUNDDOWN(K33*N33,2)</f>
        <v>221223.38</v>
      </c>
      <c r="M33" s="118">
        <f>K33-L33</f>
        <v>55305.849999999977</v>
      </c>
      <c r="N33" s="119">
        <v>0.8</v>
      </c>
      <c r="O33" s="120">
        <f>L33</f>
        <v>221223.38</v>
      </c>
      <c r="P33" s="68" t="b">
        <f t="shared" si="0"/>
        <v>1</v>
      </c>
      <c r="Q33" s="69">
        <f t="shared" si="1"/>
        <v>0.8</v>
      </c>
      <c r="R33" s="70" t="b">
        <f t="shared" si="2"/>
        <v>1</v>
      </c>
      <c r="S33" s="70" t="b">
        <f t="shared" si="3"/>
        <v>1</v>
      </c>
    </row>
    <row r="34" spans="1:19" s="71" customFormat="1" ht="28.8" x14ac:dyDescent="0.3">
      <c r="A34" s="109">
        <v>32</v>
      </c>
      <c r="B34" s="121" t="s">
        <v>425</v>
      </c>
      <c r="C34" s="111" t="s">
        <v>74</v>
      </c>
      <c r="D34" s="121" t="s">
        <v>249</v>
      </c>
      <c r="E34" s="121">
        <v>1209052</v>
      </c>
      <c r="F34" s="126" t="s">
        <v>154</v>
      </c>
      <c r="G34" s="124" t="s">
        <v>614</v>
      </c>
      <c r="H34" s="110" t="s">
        <v>127</v>
      </c>
      <c r="I34" s="127">
        <v>0.8</v>
      </c>
      <c r="J34" s="121" t="s">
        <v>748</v>
      </c>
      <c r="K34" s="117">
        <v>363120</v>
      </c>
      <c r="L34" s="117">
        <v>199716</v>
      </c>
      <c r="M34" s="118">
        <v>163404</v>
      </c>
      <c r="N34" s="119">
        <v>0.55000000000000004</v>
      </c>
      <c r="O34" s="120">
        <v>199716</v>
      </c>
      <c r="P34" s="68" t="b">
        <f t="shared" si="0"/>
        <v>1</v>
      </c>
      <c r="Q34" s="69">
        <f t="shared" si="1"/>
        <v>0.55000000000000004</v>
      </c>
      <c r="R34" s="70" t="b">
        <f t="shared" si="2"/>
        <v>1</v>
      </c>
      <c r="S34" s="70" t="b">
        <f t="shared" si="3"/>
        <v>1</v>
      </c>
    </row>
    <row r="35" spans="1:19" s="71" customFormat="1" ht="43.2" x14ac:dyDescent="0.3">
      <c r="A35" s="109">
        <v>33</v>
      </c>
      <c r="B35" s="121" t="s">
        <v>314</v>
      </c>
      <c r="C35" s="111" t="s">
        <v>74</v>
      </c>
      <c r="D35" s="121" t="s">
        <v>168</v>
      </c>
      <c r="E35" s="121">
        <v>1216092</v>
      </c>
      <c r="F35" s="126" t="s">
        <v>162</v>
      </c>
      <c r="G35" s="124" t="s">
        <v>507</v>
      </c>
      <c r="H35" s="110" t="s">
        <v>127</v>
      </c>
      <c r="I35" s="127">
        <v>0.25</v>
      </c>
      <c r="J35" s="121" t="s">
        <v>671</v>
      </c>
      <c r="K35" s="117">
        <v>350320.9</v>
      </c>
      <c r="L35" s="117">
        <f>ROUNDDOWN(K35*N35,2)</f>
        <v>280256.71999999997</v>
      </c>
      <c r="M35" s="118">
        <f>K35-L35</f>
        <v>70064.180000000051</v>
      </c>
      <c r="N35" s="119">
        <v>0.8</v>
      </c>
      <c r="O35" s="120">
        <f>L35</f>
        <v>280256.71999999997</v>
      </c>
      <c r="P35" s="68" t="b">
        <f t="shared" ref="P35:P66" si="4">L35=SUM(O35:O35)</f>
        <v>1</v>
      </c>
      <c r="Q35" s="69">
        <f t="shared" ref="Q35:Q66" si="5">ROUND(L35/K35,4)</f>
        <v>0.8</v>
      </c>
      <c r="R35" s="70" t="b">
        <f t="shared" ref="R35:R66" si="6">Q35=N35</f>
        <v>1</v>
      </c>
      <c r="S35" s="70" t="b">
        <f t="shared" ref="S35:S66" si="7">K35=L35+M35</f>
        <v>1</v>
      </c>
    </row>
    <row r="36" spans="1:19" s="71" customFormat="1" ht="28.8" x14ac:dyDescent="0.3">
      <c r="A36" s="109">
        <v>34</v>
      </c>
      <c r="B36" s="121" t="s">
        <v>315</v>
      </c>
      <c r="C36" s="111" t="s">
        <v>74</v>
      </c>
      <c r="D36" s="121" t="s">
        <v>193</v>
      </c>
      <c r="E36" s="121">
        <v>1202042</v>
      </c>
      <c r="F36" s="126" t="s">
        <v>147</v>
      </c>
      <c r="G36" s="124" t="s">
        <v>508</v>
      </c>
      <c r="H36" s="110" t="s">
        <v>127</v>
      </c>
      <c r="I36" s="127">
        <v>2.0299999999999998</v>
      </c>
      <c r="J36" s="121" t="s">
        <v>689</v>
      </c>
      <c r="K36" s="117">
        <v>902227.53</v>
      </c>
      <c r="L36" s="117">
        <v>541336</v>
      </c>
      <c r="M36" s="118">
        <v>360891.53</v>
      </c>
      <c r="N36" s="119">
        <v>0.6</v>
      </c>
      <c r="O36" s="120">
        <v>541336</v>
      </c>
      <c r="P36" s="68" t="b">
        <f t="shared" si="4"/>
        <v>1</v>
      </c>
      <c r="Q36" s="69">
        <f t="shared" si="5"/>
        <v>0.6</v>
      </c>
      <c r="R36" s="70" t="b">
        <f t="shared" si="6"/>
        <v>1</v>
      </c>
      <c r="S36" s="70" t="b">
        <f t="shared" si="7"/>
        <v>1</v>
      </c>
    </row>
    <row r="37" spans="1:19" s="71" customFormat="1" ht="43.2" x14ac:dyDescent="0.3">
      <c r="A37" s="109">
        <v>35</v>
      </c>
      <c r="B37" s="129" t="s">
        <v>316</v>
      </c>
      <c r="C37" s="111" t="s">
        <v>74</v>
      </c>
      <c r="D37" s="129" t="s">
        <v>776</v>
      </c>
      <c r="E37" s="129">
        <v>1206132</v>
      </c>
      <c r="F37" s="130" t="s">
        <v>151</v>
      </c>
      <c r="G37" s="124" t="s">
        <v>509</v>
      </c>
      <c r="H37" s="110" t="s">
        <v>127</v>
      </c>
      <c r="I37" s="131">
        <v>1.59</v>
      </c>
      <c r="J37" s="129" t="s">
        <v>690</v>
      </c>
      <c r="K37" s="117">
        <v>995048.12</v>
      </c>
      <c r="L37" s="117">
        <f>ROUNDDOWN(K37*N37,2)</f>
        <v>796038.49</v>
      </c>
      <c r="M37" s="118">
        <f>K37-L37</f>
        <v>199009.63</v>
      </c>
      <c r="N37" s="119">
        <v>0.8</v>
      </c>
      <c r="O37" s="120">
        <f>L37</f>
        <v>796038.49</v>
      </c>
      <c r="P37" s="68" t="b">
        <f t="shared" si="4"/>
        <v>1</v>
      </c>
      <c r="Q37" s="69">
        <f t="shared" si="5"/>
        <v>0.8</v>
      </c>
      <c r="R37" s="70" t="b">
        <f t="shared" si="6"/>
        <v>1</v>
      </c>
      <c r="S37" s="70" t="b">
        <f t="shared" si="7"/>
        <v>1</v>
      </c>
    </row>
    <row r="38" spans="1:19" s="71" customFormat="1" ht="28.8" x14ac:dyDescent="0.3">
      <c r="A38" s="109">
        <v>36</v>
      </c>
      <c r="B38" s="121" t="s">
        <v>475</v>
      </c>
      <c r="C38" s="111" t="s">
        <v>74</v>
      </c>
      <c r="D38" s="121" t="s">
        <v>284</v>
      </c>
      <c r="E38" s="121">
        <v>1218062</v>
      </c>
      <c r="F38" s="126" t="s">
        <v>163</v>
      </c>
      <c r="G38" s="124" t="s">
        <v>662</v>
      </c>
      <c r="H38" s="110" t="s">
        <v>127</v>
      </c>
      <c r="I38" s="127">
        <v>0.17</v>
      </c>
      <c r="J38" s="121" t="s">
        <v>762</v>
      </c>
      <c r="K38" s="120">
        <v>291285.98</v>
      </c>
      <c r="L38" s="117">
        <f>ROUNDDOWN(K38*N38,2)</f>
        <v>233028.78</v>
      </c>
      <c r="M38" s="118">
        <f>K38-L38</f>
        <v>58257.199999999983</v>
      </c>
      <c r="N38" s="119">
        <v>0.8</v>
      </c>
      <c r="O38" s="120">
        <f>L38</f>
        <v>233028.78</v>
      </c>
      <c r="P38" s="68" t="b">
        <f t="shared" ref="P38" si="8">L38=SUM(O38:O38)</f>
        <v>1</v>
      </c>
      <c r="Q38" s="69">
        <f t="shared" si="5"/>
        <v>0.8</v>
      </c>
      <c r="R38" s="70" t="b">
        <f t="shared" si="6"/>
        <v>1</v>
      </c>
      <c r="S38" s="70" t="b">
        <f t="shared" si="7"/>
        <v>1</v>
      </c>
    </row>
    <row r="39" spans="1:19" s="71" customFormat="1" ht="28.8" x14ac:dyDescent="0.3">
      <c r="A39" s="109">
        <v>37</v>
      </c>
      <c r="B39" s="121" t="s">
        <v>318</v>
      </c>
      <c r="C39" s="111" t="s">
        <v>74</v>
      </c>
      <c r="D39" s="121" t="s">
        <v>195</v>
      </c>
      <c r="E39" s="121">
        <v>1208022</v>
      </c>
      <c r="F39" s="126" t="s">
        <v>153</v>
      </c>
      <c r="G39" s="124" t="s">
        <v>511</v>
      </c>
      <c r="H39" s="110" t="s">
        <v>127</v>
      </c>
      <c r="I39" s="127">
        <v>0.71</v>
      </c>
      <c r="J39" s="121" t="s">
        <v>692</v>
      </c>
      <c r="K39" s="117">
        <v>748785.38</v>
      </c>
      <c r="L39" s="117">
        <v>374392</v>
      </c>
      <c r="M39" s="118">
        <v>374393.38</v>
      </c>
      <c r="N39" s="119">
        <v>0.5</v>
      </c>
      <c r="O39" s="120">
        <v>374392</v>
      </c>
      <c r="P39" s="68" t="b">
        <f t="shared" si="4"/>
        <v>1</v>
      </c>
      <c r="Q39" s="69">
        <f t="shared" si="5"/>
        <v>0.5</v>
      </c>
      <c r="R39" s="70" t="b">
        <f t="shared" si="6"/>
        <v>1</v>
      </c>
      <c r="S39" s="70" t="b">
        <f t="shared" si="7"/>
        <v>1</v>
      </c>
    </row>
    <row r="40" spans="1:19" s="71" customFormat="1" ht="43.2" x14ac:dyDescent="0.3">
      <c r="A40" s="109">
        <v>38</v>
      </c>
      <c r="B40" s="121" t="s">
        <v>319</v>
      </c>
      <c r="C40" s="111" t="s">
        <v>74</v>
      </c>
      <c r="D40" s="121" t="s">
        <v>196</v>
      </c>
      <c r="E40" s="121">
        <v>1211011</v>
      </c>
      <c r="F40" s="126" t="s">
        <v>156</v>
      </c>
      <c r="G40" s="124" t="s">
        <v>512</v>
      </c>
      <c r="H40" s="110" t="s">
        <v>127</v>
      </c>
      <c r="I40" s="127">
        <v>0.11</v>
      </c>
      <c r="J40" s="121" t="s">
        <v>682</v>
      </c>
      <c r="K40" s="117">
        <v>294660.09999999998</v>
      </c>
      <c r="L40" s="117">
        <v>147330</v>
      </c>
      <c r="M40" s="118">
        <v>147330.09999999998</v>
      </c>
      <c r="N40" s="119">
        <v>0.5</v>
      </c>
      <c r="O40" s="120">
        <v>147330</v>
      </c>
      <c r="P40" s="68" t="b">
        <f t="shared" si="4"/>
        <v>1</v>
      </c>
      <c r="Q40" s="69">
        <f t="shared" si="5"/>
        <v>0.5</v>
      </c>
      <c r="R40" s="70" t="b">
        <f t="shared" si="6"/>
        <v>1</v>
      </c>
      <c r="S40" s="70" t="b">
        <f t="shared" si="7"/>
        <v>1</v>
      </c>
    </row>
    <row r="41" spans="1:19" s="71" customFormat="1" ht="28.8" x14ac:dyDescent="0.3">
      <c r="A41" s="109">
        <v>39</v>
      </c>
      <c r="B41" s="121" t="s">
        <v>320</v>
      </c>
      <c r="C41" s="111" t="s">
        <v>74</v>
      </c>
      <c r="D41" s="121" t="s">
        <v>197</v>
      </c>
      <c r="E41" s="121">
        <v>1206103</v>
      </c>
      <c r="F41" s="126" t="s">
        <v>151</v>
      </c>
      <c r="G41" s="124" t="s">
        <v>513</v>
      </c>
      <c r="H41" s="110" t="s">
        <v>127</v>
      </c>
      <c r="I41" s="127">
        <v>1.5</v>
      </c>
      <c r="J41" s="121" t="s">
        <v>693</v>
      </c>
      <c r="K41" s="117">
        <v>813211.27</v>
      </c>
      <c r="L41" s="117">
        <f>ROUNDDOWN(K41*N41,2)</f>
        <v>650569.01</v>
      </c>
      <c r="M41" s="118">
        <f>K41-L41</f>
        <v>162642.26</v>
      </c>
      <c r="N41" s="119">
        <v>0.8</v>
      </c>
      <c r="O41" s="120">
        <f>L41</f>
        <v>650569.01</v>
      </c>
      <c r="P41" s="68" t="b">
        <f t="shared" si="4"/>
        <v>1</v>
      </c>
      <c r="Q41" s="69">
        <f t="shared" si="5"/>
        <v>0.8</v>
      </c>
      <c r="R41" s="70" t="b">
        <f t="shared" si="6"/>
        <v>1</v>
      </c>
      <c r="S41" s="70" t="b">
        <f t="shared" si="7"/>
        <v>1</v>
      </c>
    </row>
    <row r="42" spans="1:19" s="71" customFormat="1" ht="28.8" x14ac:dyDescent="0.3">
      <c r="A42" s="109">
        <v>40</v>
      </c>
      <c r="B42" s="121" t="s">
        <v>321</v>
      </c>
      <c r="C42" s="111" t="s">
        <v>74</v>
      </c>
      <c r="D42" s="121" t="s">
        <v>198</v>
      </c>
      <c r="E42" s="121">
        <v>1218102</v>
      </c>
      <c r="F42" s="126" t="s">
        <v>163</v>
      </c>
      <c r="G42" s="124" t="s">
        <v>514</v>
      </c>
      <c r="H42" s="110" t="s">
        <v>127</v>
      </c>
      <c r="I42" s="127">
        <v>0.92</v>
      </c>
      <c r="J42" s="121" t="s">
        <v>694</v>
      </c>
      <c r="K42" s="117">
        <v>497712.62</v>
      </c>
      <c r="L42" s="117">
        <v>273741</v>
      </c>
      <c r="M42" s="118">
        <v>223971.62</v>
      </c>
      <c r="N42" s="119">
        <v>0.55000000000000004</v>
      </c>
      <c r="O42" s="120">
        <v>273741</v>
      </c>
      <c r="P42" s="68" t="b">
        <f t="shared" si="4"/>
        <v>1</v>
      </c>
      <c r="Q42" s="69">
        <f t="shared" si="5"/>
        <v>0.55000000000000004</v>
      </c>
      <c r="R42" s="70" t="b">
        <f t="shared" si="6"/>
        <v>1</v>
      </c>
      <c r="S42" s="70" t="b">
        <f t="shared" si="7"/>
        <v>1</v>
      </c>
    </row>
    <row r="43" spans="1:19" s="71" customFormat="1" ht="28.8" x14ac:dyDescent="0.3">
      <c r="A43" s="109">
        <v>41</v>
      </c>
      <c r="B43" s="121" t="s">
        <v>322</v>
      </c>
      <c r="C43" s="111" t="s">
        <v>74</v>
      </c>
      <c r="D43" s="121" t="s">
        <v>199</v>
      </c>
      <c r="E43" s="121">
        <v>1217032</v>
      </c>
      <c r="F43" s="126" t="s">
        <v>157</v>
      </c>
      <c r="G43" s="124" t="s">
        <v>515</v>
      </c>
      <c r="H43" s="110" t="s">
        <v>127</v>
      </c>
      <c r="I43" s="127">
        <v>0.84299999999999997</v>
      </c>
      <c r="J43" s="121" t="s">
        <v>682</v>
      </c>
      <c r="K43" s="117">
        <v>997182.01</v>
      </c>
      <c r="L43" s="117">
        <v>498591</v>
      </c>
      <c r="M43" s="118">
        <v>498591.01</v>
      </c>
      <c r="N43" s="119">
        <v>0.5</v>
      </c>
      <c r="O43" s="120">
        <v>498591</v>
      </c>
      <c r="P43" s="68" t="b">
        <f t="shared" si="4"/>
        <v>1</v>
      </c>
      <c r="Q43" s="69">
        <f t="shared" si="5"/>
        <v>0.5</v>
      </c>
      <c r="R43" s="70" t="b">
        <f t="shared" si="6"/>
        <v>1</v>
      </c>
      <c r="S43" s="70" t="b">
        <f t="shared" si="7"/>
        <v>1</v>
      </c>
    </row>
    <row r="44" spans="1:19" s="71" customFormat="1" ht="43.2" x14ac:dyDescent="0.3">
      <c r="A44" s="109">
        <v>42</v>
      </c>
      <c r="B44" s="121" t="s">
        <v>323</v>
      </c>
      <c r="C44" s="111" t="s">
        <v>74</v>
      </c>
      <c r="D44" s="121" t="s">
        <v>200</v>
      </c>
      <c r="E44" s="121">
        <v>1201022</v>
      </c>
      <c r="F44" s="126" t="s">
        <v>146</v>
      </c>
      <c r="G44" s="124" t="s">
        <v>516</v>
      </c>
      <c r="H44" s="110" t="s">
        <v>127</v>
      </c>
      <c r="I44" s="127">
        <v>0.77200000000000002</v>
      </c>
      <c r="J44" s="121" t="s">
        <v>695</v>
      </c>
      <c r="K44" s="117">
        <v>1457509.41</v>
      </c>
      <c r="L44" s="117">
        <f>ROUNDDOWN(K44*N44,2)</f>
        <v>1166007.52</v>
      </c>
      <c r="M44" s="118">
        <f>K44-L44</f>
        <v>291501.8899999999</v>
      </c>
      <c r="N44" s="119">
        <v>0.8</v>
      </c>
      <c r="O44" s="120">
        <f>L44</f>
        <v>1166007.52</v>
      </c>
      <c r="P44" s="68" t="b">
        <f t="shared" si="4"/>
        <v>1</v>
      </c>
      <c r="Q44" s="69">
        <f t="shared" si="5"/>
        <v>0.8</v>
      </c>
      <c r="R44" s="70" t="b">
        <f t="shared" si="6"/>
        <v>1</v>
      </c>
      <c r="S44" s="70" t="b">
        <f t="shared" si="7"/>
        <v>1</v>
      </c>
    </row>
    <row r="45" spans="1:19" s="71" customFormat="1" ht="28.8" x14ac:dyDescent="0.3">
      <c r="A45" s="109">
        <v>43</v>
      </c>
      <c r="B45" s="121" t="s">
        <v>435</v>
      </c>
      <c r="C45" s="111" t="s">
        <v>74</v>
      </c>
      <c r="D45" s="121" t="s">
        <v>276</v>
      </c>
      <c r="E45" s="121">
        <v>1205092</v>
      </c>
      <c r="F45" s="126" t="s">
        <v>150</v>
      </c>
      <c r="G45" s="124" t="s">
        <v>624</v>
      </c>
      <c r="H45" s="110" t="s">
        <v>127</v>
      </c>
      <c r="I45" s="127">
        <v>0.72499999999999998</v>
      </c>
      <c r="J45" s="121" t="s">
        <v>751</v>
      </c>
      <c r="K45" s="117">
        <v>999894.92</v>
      </c>
      <c r="L45" s="117">
        <v>499947</v>
      </c>
      <c r="M45" s="118">
        <v>499947.92000000004</v>
      </c>
      <c r="N45" s="119">
        <v>0.5</v>
      </c>
      <c r="O45" s="120">
        <v>499947</v>
      </c>
      <c r="P45" s="68" t="b">
        <f t="shared" si="4"/>
        <v>1</v>
      </c>
      <c r="Q45" s="69">
        <f t="shared" si="5"/>
        <v>0.5</v>
      </c>
      <c r="R45" s="70" t="b">
        <f t="shared" si="6"/>
        <v>1</v>
      </c>
      <c r="S45" s="70" t="b">
        <f t="shared" si="7"/>
        <v>1</v>
      </c>
    </row>
    <row r="46" spans="1:19" s="71" customFormat="1" ht="28.8" x14ac:dyDescent="0.3">
      <c r="A46" s="109">
        <v>44</v>
      </c>
      <c r="B46" s="121" t="s">
        <v>324</v>
      </c>
      <c r="C46" s="111" t="s">
        <v>74</v>
      </c>
      <c r="D46" s="121" t="s">
        <v>201</v>
      </c>
      <c r="E46" s="121">
        <v>1216122</v>
      </c>
      <c r="F46" s="126" t="s">
        <v>162</v>
      </c>
      <c r="G46" s="124" t="s">
        <v>517</v>
      </c>
      <c r="H46" s="110" t="s">
        <v>127</v>
      </c>
      <c r="I46" s="127">
        <v>0.74099999999999999</v>
      </c>
      <c r="J46" s="121" t="s">
        <v>696</v>
      </c>
      <c r="K46" s="117">
        <v>336596.98</v>
      </c>
      <c r="L46" s="117">
        <v>168298</v>
      </c>
      <c r="M46" s="118">
        <v>168298.97999999998</v>
      </c>
      <c r="N46" s="119">
        <v>0.5</v>
      </c>
      <c r="O46" s="120">
        <v>168298</v>
      </c>
      <c r="P46" s="68" t="b">
        <f t="shared" si="4"/>
        <v>1</v>
      </c>
      <c r="Q46" s="69">
        <f t="shared" si="5"/>
        <v>0.5</v>
      </c>
      <c r="R46" s="70" t="b">
        <f t="shared" si="6"/>
        <v>1</v>
      </c>
      <c r="S46" s="70" t="b">
        <f t="shared" si="7"/>
        <v>1</v>
      </c>
    </row>
    <row r="47" spans="1:19" s="71" customFormat="1" ht="43.2" x14ac:dyDescent="0.3">
      <c r="A47" s="109">
        <v>45</v>
      </c>
      <c r="B47" s="121" t="s">
        <v>325</v>
      </c>
      <c r="C47" s="111" t="s">
        <v>74</v>
      </c>
      <c r="D47" s="121" t="s">
        <v>186</v>
      </c>
      <c r="E47" s="121">
        <v>1218072</v>
      </c>
      <c r="F47" s="126" t="s">
        <v>163</v>
      </c>
      <c r="G47" s="124" t="s">
        <v>518</v>
      </c>
      <c r="H47" s="110" t="s">
        <v>127</v>
      </c>
      <c r="I47" s="127">
        <v>0.69299999999999995</v>
      </c>
      <c r="J47" s="121" t="s">
        <v>684</v>
      </c>
      <c r="K47" s="117">
        <v>428122.47</v>
      </c>
      <c r="L47" s="117">
        <f>ROUNDDOWN(K47*N47,2)</f>
        <v>342497.97</v>
      </c>
      <c r="M47" s="118">
        <f>K47-L47</f>
        <v>85624.5</v>
      </c>
      <c r="N47" s="119">
        <v>0.8</v>
      </c>
      <c r="O47" s="120">
        <f>L47</f>
        <v>342497.97</v>
      </c>
      <c r="P47" s="68" t="b">
        <f t="shared" si="4"/>
        <v>1</v>
      </c>
      <c r="Q47" s="69">
        <f t="shared" si="5"/>
        <v>0.8</v>
      </c>
      <c r="R47" s="70" t="b">
        <f t="shared" si="6"/>
        <v>1</v>
      </c>
      <c r="S47" s="70" t="b">
        <f t="shared" si="7"/>
        <v>1</v>
      </c>
    </row>
    <row r="48" spans="1:19" s="71" customFormat="1" ht="43.2" x14ac:dyDescent="0.3">
      <c r="A48" s="109">
        <v>46</v>
      </c>
      <c r="B48" s="121" t="s">
        <v>326</v>
      </c>
      <c r="C48" s="111" t="s">
        <v>74</v>
      </c>
      <c r="D48" s="121" t="s">
        <v>202</v>
      </c>
      <c r="E48" s="121">
        <v>1219053</v>
      </c>
      <c r="F48" s="126" t="s">
        <v>164</v>
      </c>
      <c r="G48" s="124" t="s">
        <v>519</v>
      </c>
      <c r="H48" s="110" t="s">
        <v>127</v>
      </c>
      <c r="I48" s="127">
        <v>0.68</v>
      </c>
      <c r="J48" s="121" t="s">
        <v>697</v>
      </c>
      <c r="K48" s="117">
        <v>744141.22</v>
      </c>
      <c r="L48" s="117">
        <v>372070</v>
      </c>
      <c r="M48" s="118">
        <v>372071.22</v>
      </c>
      <c r="N48" s="119">
        <v>0.5</v>
      </c>
      <c r="O48" s="120">
        <v>372070</v>
      </c>
      <c r="P48" s="68" t="b">
        <f t="shared" si="4"/>
        <v>1</v>
      </c>
      <c r="Q48" s="69">
        <f t="shared" si="5"/>
        <v>0.5</v>
      </c>
      <c r="R48" s="70" t="b">
        <f t="shared" si="6"/>
        <v>1</v>
      </c>
      <c r="S48" s="70" t="b">
        <f t="shared" si="7"/>
        <v>1</v>
      </c>
    </row>
    <row r="49" spans="1:19" s="71" customFormat="1" ht="57.6" x14ac:dyDescent="0.3">
      <c r="A49" s="109">
        <v>47</v>
      </c>
      <c r="B49" s="121" t="s">
        <v>327</v>
      </c>
      <c r="C49" s="111" t="s">
        <v>74</v>
      </c>
      <c r="D49" s="121" t="s">
        <v>203</v>
      </c>
      <c r="E49" s="121">
        <v>1207042</v>
      </c>
      <c r="F49" s="126" t="s">
        <v>152</v>
      </c>
      <c r="G49" s="124" t="s">
        <v>520</v>
      </c>
      <c r="H49" s="110" t="s">
        <v>127</v>
      </c>
      <c r="I49" s="127">
        <v>0.61799999999999999</v>
      </c>
      <c r="J49" s="121" t="s">
        <v>698</v>
      </c>
      <c r="K49" s="117">
        <v>991378.39</v>
      </c>
      <c r="L49" s="117">
        <f>ROUNDDOWN(K49*N49,2)</f>
        <v>693964.87</v>
      </c>
      <c r="M49" s="118">
        <f>K49-L49</f>
        <v>297413.52</v>
      </c>
      <c r="N49" s="119">
        <v>0.7</v>
      </c>
      <c r="O49" s="120">
        <f>L49</f>
        <v>693964.87</v>
      </c>
      <c r="P49" s="68" t="b">
        <f t="shared" si="4"/>
        <v>1</v>
      </c>
      <c r="Q49" s="69">
        <f t="shared" si="5"/>
        <v>0.7</v>
      </c>
      <c r="R49" s="70" t="b">
        <f t="shared" si="6"/>
        <v>1</v>
      </c>
      <c r="S49" s="70" t="b">
        <f t="shared" si="7"/>
        <v>1</v>
      </c>
    </row>
    <row r="50" spans="1:19" s="71" customFormat="1" ht="43.2" x14ac:dyDescent="0.3">
      <c r="A50" s="109">
        <v>48</v>
      </c>
      <c r="B50" s="121" t="s">
        <v>328</v>
      </c>
      <c r="C50" s="111" t="s">
        <v>74</v>
      </c>
      <c r="D50" s="121" t="s">
        <v>204</v>
      </c>
      <c r="E50" s="121">
        <v>1203033</v>
      </c>
      <c r="F50" s="126" t="s">
        <v>148</v>
      </c>
      <c r="G50" s="124" t="s">
        <v>521</v>
      </c>
      <c r="H50" s="110" t="s">
        <v>127</v>
      </c>
      <c r="I50" s="127">
        <v>0.48499999999999999</v>
      </c>
      <c r="J50" s="121" t="s">
        <v>699</v>
      </c>
      <c r="K50" s="117">
        <v>691583.94</v>
      </c>
      <c r="L50" s="117">
        <v>345791</v>
      </c>
      <c r="M50" s="118">
        <v>345792.93999999994</v>
      </c>
      <c r="N50" s="119">
        <v>0.5</v>
      </c>
      <c r="O50" s="120">
        <v>345791</v>
      </c>
      <c r="P50" s="68" t="b">
        <f t="shared" si="4"/>
        <v>1</v>
      </c>
      <c r="Q50" s="69">
        <f t="shared" si="5"/>
        <v>0.5</v>
      </c>
      <c r="R50" s="70" t="b">
        <f t="shared" si="6"/>
        <v>1</v>
      </c>
      <c r="S50" s="70" t="b">
        <f t="shared" si="7"/>
        <v>1</v>
      </c>
    </row>
    <row r="51" spans="1:19" s="71" customFormat="1" ht="28.8" x14ac:dyDescent="0.3">
      <c r="A51" s="109">
        <v>49</v>
      </c>
      <c r="B51" s="121" t="s">
        <v>329</v>
      </c>
      <c r="C51" s="111" t="s">
        <v>74</v>
      </c>
      <c r="D51" s="121" t="s">
        <v>205</v>
      </c>
      <c r="E51" s="121">
        <v>1217042</v>
      </c>
      <c r="F51" s="126" t="s">
        <v>157</v>
      </c>
      <c r="G51" s="124" t="s">
        <v>522</v>
      </c>
      <c r="H51" s="110" t="s">
        <v>127</v>
      </c>
      <c r="I51" s="127">
        <v>0.40500000000000003</v>
      </c>
      <c r="J51" s="121" t="s">
        <v>696</v>
      </c>
      <c r="K51" s="117">
        <v>237901.34</v>
      </c>
      <c r="L51" s="117">
        <v>118950</v>
      </c>
      <c r="M51" s="118">
        <v>118951.34</v>
      </c>
      <c r="N51" s="119">
        <v>0.5</v>
      </c>
      <c r="O51" s="120">
        <v>118950</v>
      </c>
      <c r="P51" s="68" t="b">
        <f t="shared" si="4"/>
        <v>1</v>
      </c>
      <c r="Q51" s="69">
        <f t="shared" si="5"/>
        <v>0.5</v>
      </c>
      <c r="R51" s="70" t="b">
        <f t="shared" si="6"/>
        <v>1</v>
      </c>
      <c r="S51" s="70" t="b">
        <f t="shared" si="7"/>
        <v>1</v>
      </c>
    </row>
    <row r="52" spans="1:19" s="71" customFormat="1" ht="28.8" x14ac:dyDescent="0.3">
      <c r="A52" s="109">
        <v>50</v>
      </c>
      <c r="B52" s="121" t="s">
        <v>440</v>
      </c>
      <c r="C52" s="111" t="s">
        <v>74</v>
      </c>
      <c r="D52" s="121" t="s">
        <v>277</v>
      </c>
      <c r="E52" s="121">
        <v>1202072</v>
      </c>
      <c r="F52" s="126" t="s">
        <v>147</v>
      </c>
      <c r="G52" s="124" t="s">
        <v>629</v>
      </c>
      <c r="H52" s="110" t="s">
        <v>127</v>
      </c>
      <c r="I52" s="127">
        <v>0.59799999999999998</v>
      </c>
      <c r="J52" s="121" t="s">
        <v>752</v>
      </c>
      <c r="K52" s="117">
        <v>260230.53</v>
      </c>
      <c r="L52" s="117">
        <v>130115</v>
      </c>
      <c r="M52" s="118">
        <v>130115.53</v>
      </c>
      <c r="N52" s="119">
        <v>0.5</v>
      </c>
      <c r="O52" s="120">
        <v>130115</v>
      </c>
      <c r="P52" s="68" t="b">
        <f t="shared" si="4"/>
        <v>1</v>
      </c>
      <c r="Q52" s="69">
        <f t="shared" si="5"/>
        <v>0.5</v>
      </c>
      <c r="R52" s="70" t="b">
        <f t="shared" si="6"/>
        <v>1</v>
      </c>
      <c r="S52" s="70" t="b">
        <f t="shared" si="7"/>
        <v>1</v>
      </c>
    </row>
    <row r="53" spans="1:19" s="71" customFormat="1" ht="43.2" x14ac:dyDescent="0.3">
      <c r="A53" s="109">
        <v>51</v>
      </c>
      <c r="B53" s="121" t="s">
        <v>330</v>
      </c>
      <c r="C53" s="111" t="s">
        <v>74</v>
      </c>
      <c r="D53" s="121" t="s">
        <v>206</v>
      </c>
      <c r="E53" s="121">
        <v>1213033</v>
      </c>
      <c r="F53" s="126" t="s">
        <v>159</v>
      </c>
      <c r="G53" s="124" t="s">
        <v>523</v>
      </c>
      <c r="H53" s="110" t="s">
        <v>127</v>
      </c>
      <c r="I53" s="127">
        <v>0.30199999999999999</v>
      </c>
      <c r="J53" s="121" t="s">
        <v>700</v>
      </c>
      <c r="K53" s="117">
        <v>929105.85</v>
      </c>
      <c r="L53" s="117">
        <v>464552</v>
      </c>
      <c r="M53" s="118">
        <v>464553.85</v>
      </c>
      <c r="N53" s="119">
        <v>0.5</v>
      </c>
      <c r="O53" s="120">
        <v>464552</v>
      </c>
      <c r="P53" s="68" t="b">
        <f t="shared" si="4"/>
        <v>1</v>
      </c>
      <c r="Q53" s="69">
        <f t="shared" si="5"/>
        <v>0.5</v>
      </c>
      <c r="R53" s="70" t="b">
        <f t="shared" si="6"/>
        <v>1</v>
      </c>
      <c r="S53" s="70" t="b">
        <f t="shared" si="7"/>
        <v>1</v>
      </c>
    </row>
    <row r="54" spans="1:19" s="71" customFormat="1" ht="28.8" x14ac:dyDescent="0.3">
      <c r="A54" s="109">
        <v>52</v>
      </c>
      <c r="B54" s="121" t="s">
        <v>442</v>
      </c>
      <c r="C54" s="111" t="s">
        <v>74</v>
      </c>
      <c r="D54" s="121" t="s">
        <v>184</v>
      </c>
      <c r="E54" s="121">
        <v>1215032</v>
      </c>
      <c r="F54" s="126" t="s">
        <v>161</v>
      </c>
      <c r="G54" s="124" t="s">
        <v>631</v>
      </c>
      <c r="H54" s="110" t="s">
        <v>127</v>
      </c>
      <c r="I54" s="127">
        <v>0.56000000000000005</v>
      </c>
      <c r="J54" s="121" t="s">
        <v>683</v>
      </c>
      <c r="K54" s="117">
        <v>278803.74</v>
      </c>
      <c r="L54" s="117">
        <v>167282</v>
      </c>
      <c r="M54" s="118">
        <v>111521.73999999999</v>
      </c>
      <c r="N54" s="119">
        <v>0.6</v>
      </c>
      <c r="O54" s="120">
        <v>167282</v>
      </c>
      <c r="P54" s="68" t="b">
        <f t="shared" si="4"/>
        <v>1</v>
      </c>
      <c r="Q54" s="69">
        <f t="shared" si="5"/>
        <v>0.6</v>
      </c>
      <c r="R54" s="70" t="b">
        <f t="shared" si="6"/>
        <v>1</v>
      </c>
      <c r="S54" s="70" t="b">
        <f t="shared" si="7"/>
        <v>1</v>
      </c>
    </row>
    <row r="55" spans="1:19" s="71" customFormat="1" ht="43.2" x14ac:dyDescent="0.3">
      <c r="A55" s="109">
        <v>53</v>
      </c>
      <c r="B55" s="121" t="s">
        <v>331</v>
      </c>
      <c r="C55" s="111" t="s">
        <v>74</v>
      </c>
      <c r="D55" s="121" t="s">
        <v>207</v>
      </c>
      <c r="E55" s="121">
        <v>1210122</v>
      </c>
      <c r="F55" s="126" t="s">
        <v>155</v>
      </c>
      <c r="G55" s="124" t="s">
        <v>524</v>
      </c>
      <c r="H55" s="110" t="s">
        <v>127</v>
      </c>
      <c r="I55" s="127">
        <v>0.25</v>
      </c>
      <c r="J55" s="121" t="s">
        <v>701</v>
      </c>
      <c r="K55" s="117">
        <v>254628.7</v>
      </c>
      <c r="L55" s="117">
        <v>152777</v>
      </c>
      <c r="M55" s="118">
        <v>101851.70000000001</v>
      </c>
      <c r="N55" s="119">
        <v>0.6</v>
      </c>
      <c r="O55" s="120">
        <v>152777</v>
      </c>
      <c r="P55" s="68" t="b">
        <f t="shared" si="4"/>
        <v>1</v>
      </c>
      <c r="Q55" s="69">
        <f t="shared" si="5"/>
        <v>0.6</v>
      </c>
      <c r="R55" s="70" t="b">
        <f t="shared" si="6"/>
        <v>1</v>
      </c>
      <c r="S55" s="70" t="b">
        <f t="shared" si="7"/>
        <v>1</v>
      </c>
    </row>
    <row r="56" spans="1:19" s="71" customFormat="1" ht="28.8" x14ac:dyDescent="0.3">
      <c r="A56" s="109">
        <v>54</v>
      </c>
      <c r="B56" s="121" t="s">
        <v>332</v>
      </c>
      <c r="C56" s="111" t="s">
        <v>74</v>
      </c>
      <c r="D56" s="121" t="s">
        <v>207</v>
      </c>
      <c r="E56" s="121">
        <v>1210122</v>
      </c>
      <c r="F56" s="126" t="s">
        <v>155</v>
      </c>
      <c r="G56" s="124" t="s">
        <v>525</v>
      </c>
      <c r="H56" s="110" t="s">
        <v>127</v>
      </c>
      <c r="I56" s="127">
        <v>0.16800000000000001</v>
      </c>
      <c r="J56" s="121" t="s">
        <v>701</v>
      </c>
      <c r="K56" s="117">
        <v>243671.38</v>
      </c>
      <c r="L56" s="117">
        <v>146202</v>
      </c>
      <c r="M56" s="118">
        <v>97469.38</v>
      </c>
      <c r="N56" s="119">
        <v>0.6</v>
      </c>
      <c r="O56" s="120">
        <v>146202</v>
      </c>
      <c r="P56" s="68" t="b">
        <f t="shared" si="4"/>
        <v>1</v>
      </c>
      <c r="Q56" s="69">
        <f t="shared" si="5"/>
        <v>0.6</v>
      </c>
      <c r="R56" s="70" t="b">
        <f t="shared" si="6"/>
        <v>1</v>
      </c>
      <c r="S56" s="70" t="b">
        <f t="shared" si="7"/>
        <v>1</v>
      </c>
    </row>
    <row r="57" spans="1:19" s="71" customFormat="1" ht="28.8" x14ac:dyDescent="0.3">
      <c r="A57" s="109">
        <v>55</v>
      </c>
      <c r="B57" s="121" t="s">
        <v>333</v>
      </c>
      <c r="C57" s="111" t="s">
        <v>74</v>
      </c>
      <c r="D57" s="121" t="s">
        <v>208</v>
      </c>
      <c r="E57" s="121">
        <v>1207082</v>
      </c>
      <c r="F57" s="126" t="s">
        <v>152</v>
      </c>
      <c r="G57" s="124" t="s">
        <v>526</v>
      </c>
      <c r="H57" s="110" t="s">
        <v>127</v>
      </c>
      <c r="I57" s="127">
        <v>0.16200000000000001</v>
      </c>
      <c r="J57" s="121" t="s">
        <v>139</v>
      </c>
      <c r="K57" s="117">
        <v>199974.26</v>
      </c>
      <c r="L57" s="117">
        <v>119984</v>
      </c>
      <c r="M57" s="118">
        <v>79990.260000000009</v>
      </c>
      <c r="N57" s="119">
        <v>0.6</v>
      </c>
      <c r="O57" s="120">
        <v>119984</v>
      </c>
      <c r="P57" s="68" t="b">
        <f t="shared" si="4"/>
        <v>1</v>
      </c>
      <c r="Q57" s="69">
        <f t="shared" si="5"/>
        <v>0.6</v>
      </c>
      <c r="R57" s="70" t="b">
        <f t="shared" si="6"/>
        <v>1</v>
      </c>
      <c r="S57" s="70" t="b">
        <f t="shared" si="7"/>
        <v>1</v>
      </c>
    </row>
    <row r="58" spans="1:19" s="71" customFormat="1" ht="28.8" x14ac:dyDescent="0.3">
      <c r="A58" s="109">
        <v>56</v>
      </c>
      <c r="B58" s="121" t="s">
        <v>334</v>
      </c>
      <c r="C58" s="111" t="s">
        <v>74</v>
      </c>
      <c r="D58" s="121" t="s">
        <v>209</v>
      </c>
      <c r="E58" s="121">
        <v>1205011</v>
      </c>
      <c r="F58" s="126" t="s">
        <v>150</v>
      </c>
      <c r="G58" s="124" t="s">
        <v>527</v>
      </c>
      <c r="H58" s="110" t="s">
        <v>127</v>
      </c>
      <c r="I58" s="127">
        <v>8.5000000000000006E-2</v>
      </c>
      <c r="J58" s="121" t="s">
        <v>702</v>
      </c>
      <c r="K58" s="117">
        <v>205121</v>
      </c>
      <c r="L58" s="117">
        <v>102560</v>
      </c>
      <c r="M58" s="118">
        <v>102561</v>
      </c>
      <c r="N58" s="119">
        <v>0.5</v>
      </c>
      <c r="O58" s="120">
        <v>102560</v>
      </c>
      <c r="P58" s="68" t="b">
        <f t="shared" si="4"/>
        <v>1</v>
      </c>
      <c r="Q58" s="69">
        <f t="shared" si="5"/>
        <v>0.5</v>
      </c>
      <c r="R58" s="70" t="b">
        <f t="shared" si="6"/>
        <v>1</v>
      </c>
      <c r="S58" s="70" t="b">
        <f t="shared" si="7"/>
        <v>1</v>
      </c>
    </row>
    <row r="59" spans="1:19" s="71" customFormat="1" ht="28.8" x14ac:dyDescent="0.3">
      <c r="A59" s="109">
        <v>57</v>
      </c>
      <c r="B59" s="121" t="s">
        <v>335</v>
      </c>
      <c r="C59" s="111" t="s">
        <v>74</v>
      </c>
      <c r="D59" s="121" t="s">
        <v>210</v>
      </c>
      <c r="E59" s="121">
        <v>1209062</v>
      </c>
      <c r="F59" s="126" t="s">
        <v>154</v>
      </c>
      <c r="G59" s="124" t="s">
        <v>528</v>
      </c>
      <c r="H59" s="110" t="s">
        <v>127</v>
      </c>
      <c r="I59" s="127">
        <v>1.5049999999999999</v>
      </c>
      <c r="J59" s="121" t="s">
        <v>684</v>
      </c>
      <c r="K59" s="117">
        <v>921584.49</v>
      </c>
      <c r="L59" s="117">
        <v>460792</v>
      </c>
      <c r="M59" s="118">
        <v>460792.49</v>
      </c>
      <c r="N59" s="119">
        <v>0.5</v>
      </c>
      <c r="O59" s="120">
        <v>460792</v>
      </c>
      <c r="P59" s="68" t="b">
        <f t="shared" si="4"/>
        <v>1</v>
      </c>
      <c r="Q59" s="69">
        <f t="shared" si="5"/>
        <v>0.5</v>
      </c>
      <c r="R59" s="70" t="b">
        <f t="shared" si="6"/>
        <v>1</v>
      </c>
      <c r="S59" s="70" t="b">
        <f t="shared" si="7"/>
        <v>1</v>
      </c>
    </row>
    <row r="60" spans="1:19" s="71" customFormat="1" ht="43.2" x14ac:dyDescent="0.3">
      <c r="A60" s="109">
        <v>58</v>
      </c>
      <c r="B60" s="121" t="s">
        <v>336</v>
      </c>
      <c r="C60" s="111" t="s">
        <v>74</v>
      </c>
      <c r="D60" s="121" t="s">
        <v>211</v>
      </c>
      <c r="E60" s="121">
        <v>1218093</v>
      </c>
      <c r="F60" s="126" t="s">
        <v>163</v>
      </c>
      <c r="G60" s="124" t="s">
        <v>529</v>
      </c>
      <c r="H60" s="110" t="s">
        <v>127</v>
      </c>
      <c r="I60" s="127">
        <v>1.325</v>
      </c>
      <c r="J60" s="121" t="s">
        <v>703</v>
      </c>
      <c r="K60" s="117">
        <v>1172883.42</v>
      </c>
      <c r="L60" s="117">
        <v>586441</v>
      </c>
      <c r="M60" s="118">
        <v>586442.41999999993</v>
      </c>
      <c r="N60" s="119">
        <v>0.5</v>
      </c>
      <c r="O60" s="120">
        <v>586441</v>
      </c>
      <c r="P60" s="68" t="b">
        <f t="shared" si="4"/>
        <v>1</v>
      </c>
      <c r="Q60" s="69">
        <f t="shared" si="5"/>
        <v>0.5</v>
      </c>
      <c r="R60" s="70" t="b">
        <f t="shared" si="6"/>
        <v>1</v>
      </c>
      <c r="S60" s="70" t="b">
        <f t="shared" si="7"/>
        <v>1</v>
      </c>
    </row>
    <row r="61" spans="1:19" s="71" customFormat="1" ht="28.8" x14ac:dyDescent="0.3">
      <c r="A61" s="109">
        <v>59</v>
      </c>
      <c r="B61" s="121" t="s">
        <v>337</v>
      </c>
      <c r="C61" s="111" t="s">
        <v>74</v>
      </c>
      <c r="D61" s="121" t="s">
        <v>212</v>
      </c>
      <c r="E61" s="121">
        <v>1219022</v>
      </c>
      <c r="F61" s="126" t="s">
        <v>164</v>
      </c>
      <c r="G61" s="124" t="s">
        <v>530</v>
      </c>
      <c r="H61" s="110" t="s">
        <v>127</v>
      </c>
      <c r="I61" s="127">
        <v>0.96</v>
      </c>
      <c r="J61" s="121" t="s">
        <v>139</v>
      </c>
      <c r="K61" s="117">
        <v>787846.92</v>
      </c>
      <c r="L61" s="117">
        <v>393923</v>
      </c>
      <c r="M61" s="118">
        <v>393923.92000000004</v>
      </c>
      <c r="N61" s="119">
        <v>0.5</v>
      </c>
      <c r="O61" s="120">
        <v>393923</v>
      </c>
      <c r="P61" s="68" t="b">
        <f t="shared" si="4"/>
        <v>1</v>
      </c>
      <c r="Q61" s="69">
        <f t="shared" si="5"/>
        <v>0.5</v>
      </c>
      <c r="R61" s="70" t="b">
        <f t="shared" si="6"/>
        <v>1</v>
      </c>
      <c r="S61" s="70" t="b">
        <f t="shared" si="7"/>
        <v>1</v>
      </c>
    </row>
    <row r="62" spans="1:19" s="71" customFormat="1" ht="43.2" x14ac:dyDescent="0.3">
      <c r="A62" s="109">
        <v>60</v>
      </c>
      <c r="B62" s="121" t="s">
        <v>338</v>
      </c>
      <c r="C62" s="111" t="s">
        <v>74</v>
      </c>
      <c r="D62" s="121" t="s">
        <v>213</v>
      </c>
      <c r="E62" s="121">
        <v>1216063</v>
      </c>
      <c r="F62" s="126" t="s">
        <v>162</v>
      </c>
      <c r="G62" s="124" t="s">
        <v>531</v>
      </c>
      <c r="H62" s="110" t="s">
        <v>127</v>
      </c>
      <c r="I62" s="127">
        <v>0.82899999999999996</v>
      </c>
      <c r="J62" s="121" t="s">
        <v>704</v>
      </c>
      <c r="K62" s="117">
        <v>433870.59</v>
      </c>
      <c r="L62" s="117">
        <v>238628</v>
      </c>
      <c r="M62" s="118">
        <v>195242.59000000003</v>
      </c>
      <c r="N62" s="119">
        <v>0.55000000000000004</v>
      </c>
      <c r="O62" s="120">
        <v>238628</v>
      </c>
      <c r="P62" s="68" t="b">
        <f t="shared" si="4"/>
        <v>1</v>
      </c>
      <c r="Q62" s="69">
        <f t="shared" si="5"/>
        <v>0.55000000000000004</v>
      </c>
      <c r="R62" s="70" t="b">
        <f t="shared" si="6"/>
        <v>1</v>
      </c>
      <c r="S62" s="70" t="b">
        <f t="shared" si="7"/>
        <v>1</v>
      </c>
    </row>
    <row r="63" spans="1:19" s="71" customFormat="1" ht="43.2" x14ac:dyDescent="0.3">
      <c r="A63" s="109">
        <v>61</v>
      </c>
      <c r="B63" s="121" t="s">
        <v>339</v>
      </c>
      <c r="C63" s="111" t="s">
        <v>74</v>
      </c>
      <c r="D63" s="121" t="s">
        <v>214</v>
      </c>
      <c r="E63" s="121">
        <v>1218022</v>
      </c>
      <c r="F63" s="126" t="s">
        <v>163</v>
      </c>
      <c r="G63" s="124" t="s">
        <v>532</v>
      </c>
      <c r="H63" s="110" t="s">
        <v>127</v>
      </c>
      <c r="I63" s="127">
        <v>0.70299999999999996</v>
      </c>
      <c r="J63" s="121" t="s">
        <v>705</v>
      </c>
      <c r="K63" s="117">
        <v>407649.8</v>
      </c>
      <c r="L63" s="117">
        <f>ROUNDDOWN(K63*N63,2)</f>
        <v>285354.86</v>
      </c>
      <c r="M63" s="118">
        <f>K63-L63</f>
        <v>122294.94</v>
      </c>
      <c r="N63" s="119">
        <v>0.7</v>
      </c>
      <c r="O63" s="120">
        <f>L63</f>
        <v>285354.86</v>
      </c>
      <c r="P63" s="68" t="b">
        <f t="shared" si="4"/>
        <v>1</v>
      </c>
      <c r="Q63" s="69">
        <f t="shared" si="5"/>
        <v>0.7</v>
      </c>
      <c r="R63" s="70" t="b">
        <f t="shared" si="6"/>
        <v>1</v>
      </c>
      <c r="S63" s="70" t="b">
        <f t="shared" si="7"/>
        <v>1</v>
      </c>
    </row>
    <row r="64" spans="1:19" s="71" customFormat="1" ht="28.8" x14ac:dyDescent="0.3">
      <c r="A64" s="109">
        <v>62</v>
      </c>
      <c r="B64" s="121" t="s">
        <v>340</v>
      </c>
      <c r="C64" s="111" t="s">
        <v>74</v>
      </c>
      <c r="D64" s="121" t="s">
        <v>170</v>
      </c>
      <c r="E64" s="121">
        <v>1216143</v>
      </c>
      <c r="F64" s="126" t="s">
        <v>162</v>
      </c>
      <c r="G64" s="124" t="s">
        <v>533</v>
      </c>
      <c r="H64" s="110" t="s">
        <v>127</v>
      </c>
      <c r="I64" s="127">
        <v>0.64800000000000002</v>
      </c>
      <c r="J64" s="121" t="s">
        <v>138</v>
      </c>
      <c r="K64" s="117">
        <v>201813.44</v>
      </c>
      <c r="L64" s="117">
        <f>ROUNDDOWN(K64*N64,2)</f>
        <v>161450.75</v>
      </c>
      <c r="M64" s="118">
        <f>K64-L64</f>
        <v>40362.69</v>
      </c>
      <c r="N64" s="119">
        <v>0.8</v>
      </c>
      <c r="O64" s="120">
        <f>L64</f>
        <v>161450.75</v>
      </c>
      <c r="P64" s="68" t="b">
        <f t="shared" si="4"/>
        <v>1</v>
      </c>
      <c r="Q64" s="69">
        <f t="shared" si="5"/>
        <v>0.8</v>
      </c>
      <c r="R64" s="70" t="b">
        <f t="shared" si="6"/>
        <v>1</v>
      </c>
      <c r="S64" s="70" t="b">
        <f t="shared" si="7"/>
        <v>1</v>
      </c>
    </row>
    <row r="65" spans="1:19" s="71" customFormat="1" ht="28.8" x14ac:dyDescent="0.3">
      <c r="A65" s="109">
        <v>63</v>
      </c>
      <c r="B65" s="121" t="s">
        <v>341</v>
      </c>
      <c r="C65" s="111" t="s">
        <v>74</v>
      </c>
      <c r="D65" s="121" t="s">
        <v>215</v>
      </c>
      <c r="E65" s="121">
        <v>1205023</v>
      </c>
      <c r="F65" s="126" t="s">
        <v>150</v>
      </c>
      <c r="G65" s="124" t="s">
        <v>534</v>
      </c>
      <c r="H65" s="110" t="s">
        <v>127</v>
      </c>
      <c r="I65" s="127">
        <v>0.61</v>
      </c>
      <c r="J65" s="121" t="s">
        <v>706</v>
      </c>
      <c r="K65" s="117">
        <v>359925.26</v>
      </c>
      <c r="L65" s="117">
        <v>197958</v>
      </c>
      <c r="M65" s="118">
        <v>161967.26</v>
      </c>
      <c r="N65" s="119">
        <v>0.55000000000000004</v>
      </c>
      <c r="O65" s="120">
        <v>197958</v>
      </c>
      <c r="P65" s="68" t="b">
        <f t="shared" si="4"/>
        <v>1</v>
      </c>
      <c r="Q65" s="69">
        <f t="shared" si="5"/>
        <v>0.55000000000000004</v>
      </c>
      <c r="R65" s="70" t="b">
        <f t="shared" si="6"/>
        <v>1</v>
      </c>
      <c r="S65" s="70" t="b">
        <f t="shared" si="7"/>
        <v>1</v>
      </c>
    </row>
    <row r="66" spans="1:19" s="71" customFormat="1" ht="28.8" x14ac:dyDescent="0.3">
      <c r="A66" s="109">
        <v>64</v>
      </c>
      <c r="B66" s="121" t="s">
        <v>342</v>
      </c>
      <c r="C66" s="111" t="s">
        <v>74</v>
      </c>
      <c r="D66" s="121" t="s">
        <v>216</v>
      </c>
      <c r="E66" s="121">
        <v>1201072</v>
      </c>
      <c r="F66" s="126" t="s">
        <v>146</v>
      </c>
      <c r="G66" s="124" t="s">
        <v>535</v>
      </c>
      <c r="H66" s="110" t="s">
        <v>127</v>
      </c>
      <c r="I66" s="127">
        <v>0.59</v>
      </c>
      <c r="J66" s="121" t="s">
        <v>707</v>
      </c>
      <c r="K66" s="117">
        <v>201477.31</v>
      </c>
      <c r="L66" s="117">
        <v>120886</v>
      </c>
      <c r="M66" s="118">
        <v>80591.31</v>
      </c>
      <c r="N66" s="119">
        <v>0.6</v>
      </c>
      <c r="O66" s="120">
        <v>120886</v>
      </c>
      <c r="P66" s="68" t="b">
        <f t="shared" si="4"/>
        <v>1</v>
      </c>
      <c r="Q66" s="69">
        <f t="shared" si="5"/>
        <v>0.6</v>
      </c>
      <c r="R66" s="70" t="b">
        <f t="shared" si="6"/>
        <v>1</v>
      </c>
      <c r="S66" s="70" t="b">
        <f t="shared" si="7"/>
        <v>1</v>
      </c>
    </row>
    <row r="67" spans="1:19" s="71" customFormat="1" ht="28.8" x14ac:dyDescent="0.3">
      <c r="A67" s="109">
        <v>65</v>
      </c>
      <c r="B67" s="121" t="s">
        <v>343</v>
      </c>
      <c r="C67" s="111" t="s">
        <v>74</v>
      </c>
      <c r="D67" s="121" t="s">
        <v>217</v>
      </c>
      <c r="E67" s="121">
        <v>1202062</v>
      </c>
      <c r="F67" s="126" t="s">
        <v>147</v>
      </c>
      <c r="G67" s="124" t="s">
        <v>536</v>
      </c>
      <c r="H67" s="110" t="s">
        <v>127</v>
      </c>
      <c r="I67" s="127">
        <v>0.57499999999999996</v>
      </c>
      <c r="J67" s="121" t="s">
        <v>708</v>
      </c>
      <c r="K67" s="117">
        <v>223564.79999999999</v>
      </c>
      <c r="L67" s="117">
        <v>134138</v>
      </c>
      <c r="M67" s="118">
        <v>89426.799999999988</v>
      </c>
      <c r="N67" s="119">
        <v>0.6</v>
      </c>
      <c r="O67" s="120">
        <v>134138</v>
      </c>
      <c r="P67" s="68" t="b">
        <f t="shared" ref="P67:P98" si="9">L67=SUM(O67:O67)</f>
        <v>1</v>
      </c>
      <c r="Q67" s="69">
        <f t="shared" ref="Q67:Q98" si="10">ROUND(L67/K67,4)</f>
        <v>0.6</v>
      </c>
      <c r="R67" s="70" t="b">
        <f t="shared" ref="R67:R98" si="11">Q67=N67</f>
        <v>1</v>
      </c>
      <c r="S67" s="70" t="b">
        <f t="shared" ref="S67:S98" si="12">K67=L67+M67</f>
        <v>1</v>
      </c>
    </row>
    <row r="68" spans="1:19" s="71" customFormat="1" ht="43.2" x14ac:dyDescent="0.3">
      <c r="A68" s="109">
        <v>66</v>
      </c>
      <c r="B68" s="121" t="s">
        <v>344</v>
      </c>
      <c r="C68" s="111" t="s">
        <v>74</v>
      </c>
      <c r="D68" s="121" t="s">
        <v>218</v>
      </c>
      <c r="E68" s="121">
        <v>1210032</v>
      </c>
      <c r="F68" s="126" t="s">
        <v>155</v>
      </c>
      <c r="G68" s="124" t="s">
        <v>537</v>
      </c>
      <c r="H68" s="110" t="s">
        <v>127</v>
      </c>
      <c r="I68" s="127">
        <v>0.56699999999999995</v>
      </c>
      <c r="J68" s="121" t="s">
        <v>689</v>
      </c>
      <c r="K68" s="117">
        <v>245218.97</v>
      </c>
      <c r="L68" s="117">
        <v>122609</v>
      </c>
      <c r="M68" s="118">
        <v>122609.97</v>
      </c>
      <c r="N68" s="119">
        <v>0.5</v>
      </c>
      <c r="O68" s="120">
        <v>122609</v>
      </c>
      <c r="P68" s="68" t="b">
        <f t="shared" si="9"/>
        <v>1</v>
      </c>
      <c r="Q68" s="69">
        <f t="shared" si="10"/>
        <v>0.5</v>
      </c>
      <c r="R68" s="70" t="b">
        <f t="shared" si="11"/>
        <v>1</v>
      </c>
      <c r="S68" s="70" t="b">
        <f t="shared" si="12"/>
        <v>1</v>
      </c>
    </row>
    <row r="69" spans="1:19" s="71" customFormat="1" ht="28.8" x14ac:dyDescent="0.3">
      <c r="A69" s="109">
        <v>67</v>
      </c>
      <c r="B69" s="121" t="s">
        <v>345</v>
      </c>
      <c r="C69" s="111" t="s">
        <v>74</v>
      </c>
      <c r="D69" s="121" t="s">
        <v>219</v>
      </c>
      <c r="E69" s="121">
        <v>1210042</v>
      </c>
      <c r="F69" s="126" t="s">
        <v>155</v>
      </c>
      <c r="G69" s="124" t="s">
        <v>538</v>
      </c>
      <c r="H69" s="110" t="s">
        <v>127</v>
      </c>
      <c r="I69" s="127">
        <v>0.54</v>
      </c>
      <c r="J69" s="121" t="s">
        <v>709</v>
      </c>
      <c r="K69" s="117">
        <v>375126.88</v>
      </c>
      <c r="L69" s="117">
        <v>225076</v>
      </c>
      <c r="M69" s="118">
        <v>150050.88</v>
      </c>
      <c r="N69" s="119">
        <v>0.6</v>
      </c>
      <c r="O69" s="120">
        <v>225076</v>
      </c>
      <c r="P69" s="68" t="b">
        <f t="shared" si="9"/>
        <v>1</v>
      </c>
      <c r="Q69" s="69">
        <f t="shared" si="10"/>
        <v>0.6</v>
      </c>
      <c r="R69" s="70" t="b">
        <f t="shared" si="11"/>
        <v>1</v>
      </c>
      <c r="S69" s="70" t="b">
        <f t="shared" si="12"/>
        <v>1</v>
      </c>
    </row>
    <row r="70" spans="1:19" s="71" customFormat="1" ht="43.2" x14ac:dyDescent="0.3">
      <c r="A70" s="109">
        <v>68</v>
      </c>
      <c r="B70" s="121" t="s">
        <v>346</v>
      </c>
      <c r="C70" s="111" t="s">
        <v>74</v>
      </c>
      <c r="D70" s="121" t="s">
        <v>220</v>
      </c>
      <c r="E70" s="121">
        <v>1202023</v>
      </c>
      <c r="F70" s="126" t="s">
        <v>147</v>
      </c>
      <c r="G70" s="124" t="s">
        <v>539</v>
      </c>
      <c r="H70" s="110" t="s">
        <v>127</v>
      </c>
      <c r="I70" s="127">
        <v>0.51200000000000001</v>
      </c>
      <c r="J70" s="121" t="s">
        <v>710</v>
      </c>
      <c r="K70" s="117">
        <v>407697.82</v>
      </c>
      <c r="L70" s="117">
        <v>203848</v>
      </c>
      <c r="M70" s="118">
        <v>203849.82</v>
      </c>
      <c r="N70" s="119">
        <v>0.5</v>
      </c>
      <c r="O70" s="120">
        <v>203848</v>
      </c>
      <c r="P70" s="68" t="b">
        <f t="shared" si="9"/>
        <v>1</v>
      </c>
      <c r="Q70" s="69">
        <f t="shared" si="10"/>
        <v>0.5</v>
      </c>
      <c r="R70" s="70" t="b">
        <f t="shared" si="11"/>
        <v>1</v>
      </c>
      <c r="S70" s="70" t="b">
        <f t="shared" si="12"/>
        <v>1</v>
      </c>
    </row>
    <row r="71" spans="1:19" s="71" customFormat="1" ht="28.8" x14ac:dyDescent="0.3">
      <c r="A71" s="109">
        <v>69</v>
      </c>
      <c r="B71" s="121" t="s">
        <v>347</v>
      </c>
      <c r="C71" s="111" t="s">
        <v>74</v>
      </c>
      <c r="D71" s="121" t="s">
        <v>221</v>
      </c>
      <c r="E71" s="121">
        <v>1210113</v>
      </c>
      <c r="F71" s="126" t="s">
        <v>155</v>
      </c>
      <c r="G71" s="124" t="s">
        <v>540</v>
      </c>
      <c r="H71" s="110" t="s">
        <v>127</v>
      </c>
      <c r="I71" s="127">
        <v>0.5</v>
      </c>
      <c r="J71" s="121" t="s">
        <v>689</v>
      </c>
      <c r="K71" s="117">
        <v>356015.47</v>
      </c>
      <c r="L71" s="117">
        <v>178007</v>
      </c>
      <c r="M71" s="118">
        <v>178008.46999999997</v>
      </c>
      <c r="N71" s="119">
        <v>0.5</v>
      </c>
      <c r="O71" s="120">
        <v>178007</v>
      </c>
      <c r="P71" s="68" t="b">
        <f t="shared" si="9"/>
        <v>1</v>
      </c>
      <c r="Q71" s="69">
        <f t="shared" si="10"/>
        <v>0.5</v>
      </c>
      <c r="R71" s="70" t="b">
        <f t="shared" si="11"/>
        <v>1</v>
      </c>
      <c r="S71" s="70" t="b">
        <f t="shared" si="12"/>
        <v>1</v>
      </c>
    </row>
    <row r="72" spans="1:19" s="71" customFormat="1" ht="57.6" x14ac:dyDescent="0.3">
      <c r="A72" s="109">
        <v>70</v>
      </c>
      <c r="B72" s="121" t="s">
        <v>348</v>
      </c>
      <c r="C72" s="111" t="s">
        <v>74</v>
      </c>
      <c r="D72" s="121" t="s">
        <v>222</v>
      </c>
      <c r="E72" s="121">
        <v>1205102</v>
      </c>
      <c r="F72" s="126" t="s">
        <v>150</v>
      </c>
      <c r="G72" s="124" t="s">
        <v>541</v>
      </c>
      <c r="H72" s="110" t="s">
        <v>127</v>
      </c>
      <c r="I72" s="127">
        <v>0.38500000000000001</v>
      </c>
      <c r="J72" s="121" t="s">
        <v>711</v>
      </c>
      <c r="K72" s="117">
        <v>213811.98</v>
      </c>
      <c r="L72" s="117">
        <v>106905</v>
      </c>
      <c r="M72" s="118">
        <v>106906.98000000001</v>
      </c>
      <c r="N72" s="119">
        <v>0.5</v>
      </c>
      <c r="O72" s="120">
        <v>106905</v>
      </c>
      <c r="P72" s="68" t="b">
        <f t="shared" si="9"/>
        <v>1</v>
      </c>
      <c r="Q72" s="69">
        <f t="shared" si="10"/>
        <v>0.5</v>
      </c>
      <c r="R72" s="70" t="b">
        <f t="shared" si="11"/>
        <v>1</v>
      </c>
      <c r="S72" s="70" t="b">
        <f t="shared" si="12"/>
        <v>1</v>
      </c>
    </row>
    <row r="73" spans="1:19" s="71" customFormat="1" ht="43.2" x14ac:dyDescent="0.3">
      <c r="A73" s="109">
        <v>71</v>
      </c>
      <c r="B73" s="121" t="s">
        <v>349</v>
      </c>
      <c r="C73" s="111" t="s">
        <v>74</v>
      </c>
      <c r="D73" s="121" t="s">
        <v>223</v>
      </c>
      <c r="E73" s="121">
        <v>1215021</v>
      </c>
      <c r="F73" s="126" t="s">
        <v>161</v>
      </c>
      <c r="G73" s="114" t="s">
        <v>542</v>
      </c>
      <c r="H73" s="110" t="s">
        <v>127</v>
      </c>
      <c r="I73" s="127">
        <v>0.311</v>
      </c>
      <c r="J73" s="121" t="s">
        <v>712</v>
      </c>
      <c r="K73" s="117">
        <v>307840.40000000002</v>
      </c>
      <c r="L73" s="117">
        <v>153920</v>
      </c>
      <c r="M73" s="118">
        <v>153920.40000000002</v>
      </c>
      <c r="N73" s="119">
        <v>0.5</v>
      </c>
      <c r="O73" s="120">
        <v>153920</v>
      </c>
      <c r="P73" s="68" t="b">
        <f t="shared" si="9"/>
        <v>1</v>
      </c>
      <c r="Q73" s="69">
        <f t="shared" si="10"/>
        <v>0.5</v>
      </c>
      <c r="R73" s="70" t="b">
        <f t="shared" si="11"/>
        <v>1</v>
      </c>
      <c r="S73" s="70" t="b">
        <f t="shared" si="12"/>
        <v>1</v>
      </c>
    </row>
    <row r="74" spans="1:19" s="71" customFormat="1" ht="43.2" x14ac:dyDescent="0.3">
      <c r="A74" s="109">
        <v>72</v>
      </c>
      <c r="B74" s="121" t="s">
        <v>350</v>
      </c>
      <c r="C74" s="111" t="s">
        <v>74</v>
      </c>
      <c r="D74" s="121" t="s">
        <v>187</v>
      </c>
      <c r="E74" s="121">
        <v>1217022</v>
      </c>
      <c r="F74" s="126" t="s">
        <v>157</v>
      </c>
      <c r="G74" s="124" t="s">
        <v>774</v>
      </c>
      <c r="H74" s="110" t="s">
        <v>127</v>
      </c>
      <c r="I74" s="127">
        <v>0.16600000000000001</v>
      </c>
      <c r="J74" s="121" t="s">
        <v>685</v>
      </c>
      <c r="K74" s="117">
        <v>239451.75</v>
      </c>
      <c r="L74" s="117">
        <v>131698</v>
      </c>
      <c r="M74" s="118">
        <v>107753.75</v>
      </c>
      <c r="N74" s="119">
        <v>0.55000000000000004</v>
      </c>
      <c r="O74" s="120">
        <v>131698</v>
      </c>
      <c r="P74" s="68" t="b">
        <f t="shared" si="9"/>
        <v>1</v>
      </c>
      <c r="Q74" s="69">
        <f t="shared" si="10"/>
        <v>0.55000000000000004</v>
      </c>
      <c r="R74" s="70" t="b">
        <f t="shared" si="11"/>
        <v>1</v>
      </c>
      <c r="S74" s="70" t="b">
        <f t="shared" si="12"/>
        <v>1</v>
      </c>
    </row>
    <row r="75" spans="1:19" s="71" customFormat="1" ht="43.2" x14ac:dyDescent="0.3">
      <c r="A75" s="109">
        <v>73</v>
      </c>
      <c r="B75" s="121" t="s">
        <v>317</v>
      </c>
      <c r="C75" s="111" t="s">
        <v>74</v>
      </c>
      <c r="D75" s="121" t="s">
        <v>194</v>
      </c>
      <c r="E75" s="121">
        <v>1209033</v>
      </c>
      <c r="F75" s="126" t="s">
        <v>154</v>
      </c>
      <c r="G75" s="124" t="s">
        <v>510</v>
      </c>
      <c r="H75" s="110" t="s">
        <v>127</v>
      </c>
      <c r="I75" s="127">
        <v>1.226</v>
      </c>
      <c r="J75" s="121" t="s">
        <v>691</v>
      </c>
      <c r="K75" s="117">
        <v>1333467.3899999999</v>
      </c>
      <c r="L75" s="117">
        <f>ROUNDDOWN(K75*N75,2)</f>
        <v>1066773.9099999999</v>
      </c>
      <c r="M75" s="118">
        <f>K75-L75</f>
        <v>266693.48</v>
      </c>
      <c r="N75" s="119">
        <v>0.8</v>
      </c>
      <c r="O75" s="120">
        <f>L75</f>
        <v>1066773.9099999999</v>
      </c>
      <c r="P75" s="68" t="b">
        <f t="shared" si="9"/>
        <v>1</v>
      </c>
      <c r="Q75" s="69">
        <f t="shared" si="10"/>
        <v>0.8</v>
      </c>
      <c r="R75" s="70" t="b">
        <f t="shared" si="11"/>
        <v>1</v>
      </c>
      <c r="S75" s="70" t="b">
        <f t="shared" si="12"/>
        <v>1</v>
      </c>
    </row>
    <row r="76" spans="1:19" s="71" customFormat="1" ht="28.8" x14ac:dyDescent="0.3">
      <c r="A76" s="109">
        <v>74</v>
      </c>
      <c r="B76" s="121" t="s">
        <v>462</v>
      </c>
      <c r="C76" s="111" t="s">
        <v>74</v>
      </c>
      <c r="D76" s="121" t="s">
        <v>279</v>
      </c>
      <c r="E76" s="121">
        <v>1206162</v>
      </c>
      <c r="F76" s="126" t="s">
        <v>151</v>
      </c>
      <c r="G76" s="124" t="s">
        <v>650</v>
      </c>
      <c r="H76" s="110" t="s">
        <v>127</v>
      </c>
      <c r="I76" s="127">
        <v>0.31</v>
      </c>
      <c r="J76" s="121" t="s">
        <v>754</v>
      </c>
      <c r="K76" s="132">
        <v>789012.1</v>
      </c>
      <c r="L76" s="132">
        <v>394506</v>
      </c>
      <c r="M76" s="132">
        <v>394506.1</v>
      </c>
      <c r="N76" s="119">
        <v>0.5</v>
      </c>
      <c r="O76" s="120">
        <v>394506</v>
      </c>
      <c r="P76" s="68" t="b">
        <f t="shared" si="9"/>
        <v>1</v>
      </c>
      <c r="Q76" s="69">
        <f t="shared" si="10"/>
        <v>0.5</v>
      </c>
      <c r="R76" s="70" t="b">
        <f t="shared" si="11"/>
        <v>1</v>
      </c>
      <c r="S76" s="70" t="b">
        <f t="shared" si="12"/>
        <v>1</v>
      </c>
    </row>
    <row r="77" spans="1:19" s="71" customFormat="1" ht="43.2" x14ac:dyDescent="0.3">
      <c r="A77" s="109">
        <v>75</v>
      </c>
      <c r="B77" s="121" t="s">
        <v>352</v>
      </c>
      <c r="C77" s="111" t="s">
        <v>74</v>
      </c>
      <c r="D77" s="121" t="s">
        <v>224</v>
      </c>
      <c r="E77" s="121">
        <v>1216072</v>
      </c>
      <c r="F77" s="126" t="s">
        <v>162</v>
      </c>
      <c r="G77" s="124" t="s">
        <v>544</v>
      </c>
      <c r="H77" s="110" t="s">
        <v>127</v>
      </c>
      <c r="I77" s="127">
        <v>0.99</v>
      </c>
      <c r="J77" s="121" t="s">
        <v>713</v>
      </c>
      <c r="K77" s="117">
        <v>567561.30000000005</v>
      </c>
      <c r="L77" s="117">
        <v>312158</v>
      </c>
      <c r="M77" s="118">
        <v>255403.30000000005</v>
      </c>
      <c r="N77" s="119">
        <v>0.55000000000000004</v>
      </c>
      <c r="O77" s="120">
        <v>312158</v>
      </c>
      <c r="P77" s="68" t="b">
        <f t="shared" si="9"/>
        <v>1</v>
      </c>
      <c r="Q77" s="69">
        <f t="shared" si="10"/>
        <v>0.55000000000000004</v>
      </c>
      <c r="R77" s="70" t="b">
        <f t="shared" si="11"/>
        <v>1</v>
      </c>
      <c r="S77" s="70" t="b">
        <f t="shared" si="12"/>
        <v>1</v>
      </c>
    </row>
    <row r="78" spans="1:19" s="71" customFormat="1" ht="28.8" x14ac:dyDescent="0.3">
      <c r="A78" s="109">
        <v>76</v>
      </c>
      <c r="B78" s="121" t="s">
        <v>353</v>
      </c>
      <c r="C78" s="111" t="s">
        <v>74</v>
      </c>
      <c r="D78" s="121" t="s">
        <v>225</v>
      </c>
      <c r="E78" s="121">
        <v>1205082</v>
      </c>
      <c r="F78" s="126" t="s">
        <v>150</v>
      </c>
      <c r="G78" s="124" t="s">
        <v>545</v>
      </c>
      <c r="H78" s="110" t="s">
        <v>127</v>
      </c>
      <c r="I78" s="127">
        <v>0.86</v>
      </c>
      <c r="J78" s="121" t="s">
        <v>714</v>
      </c>
      <c r="K78" s="117">
        <v>599633.38</v>
      </c>
      <c r="L78" s="117">
        <v>329798</v>
      </c>
      <c r="M78" s="118">
        <v>269835.38</v>
      </c>
      <c r="N78" s="119">
        <v>0.55000000000000004</v>
      </c>
      <c r="O78" s="120">
        <v>329798</v>
      </c>
      <c r="P78" s="68" t="b">
        <f t="shared" si="9"/>
        <v>1</v>
      </c>
      <c r="Q78" s="69">
        <f t="shared" si="10"/>
        <v>0.55000000000000004</v>
      </c>
      <c r="R78" s="70" t="b">
        <f t="shared" si="11"/>
        <v>1</v>
      </c>
      <c r="S78" s="70" t="b">
        <f t="shared" si="12"/>
        <v>1</v>
      </c>
    </row>
    <row r="79" spans="1:19" s="71" customFormat="1" ht="28.8" x14ac:dyDescent="0.3">
      <c r="A79" s="109">
        <v>77</v>
      </c>
      <c r="B79" s="121" t="s">
        <v>354</v>
      </c>
      <c r="C79" s="111" t="s">
        <v>74</v>
      </c>
      <c r="D79" s="121" t="s">
        <v>219</v>
      </c>
      <c r="E79" s="121">
        <v>1210042</v>
      </c>
      <c r="F79" s="126" t="s">
        <v>155</v>
      </c>
      <c r="G79" s="124" t="s">
        <v>546</v>
      </c>
      <c r="H79" s="110" t="s">
        <v>127</v>
      </c>
      <c r="I79" s="127">
        <v>0.74</v>
      </c>
      <c r="J79" s="121" t="s">
        <v>715</v>
      </c>
      <c r="K79" s="117">
        <v>299902.28999999998</v>
      </c>
      <c r="L79" s="117">
        <v>179941</v>
      </c>
      <c r="M79" s="118">
        <v>119961.28999999998</v>
      </c>
      <c r="N79" s="119">
        <v>0.6</v>
      </c>
      <c r="O79" s="120">
        <v>179941</v>
      </c>
      <c r="P79" s="68" t="b">
        <f t="shared" si="9"/>
        <v>1</v>
      </c>
      <c r="Q79" s="69">
        <f t="shared" si="10"/>
        <v>0.6</v>
      </c>
      <c r="R79" s="70" t="b">
        <f t="shared" si="11"/>
        <v>1</v>
      </c>
      <c r="S79" s="70" t="b">
        <f t="shared" si="12"/>
        <v>1</v>
      </c>
    </row>
    <row r="80" spans="1:19" s="71" customFormat="1" ht="28.8" x14ac:dyDescent="0.3">
      <c r="A80" s="109">
        <v>78</v>
      </c>
      <c r="B80" s="121" t="s">
        <v>355</v>
      </c>
      <c r="C80" s="111" t="s">
        <v>74</v>
      </c>
      <c r="D80" s="121" t="s">
        <v>226</v>
      </c>
      <c r="E80" s="121">
        <v>1218014</v>
      </c>
      <c r="F80" s="126" t="s">
        <v>163</v>
      </c>
      <c r="G80" s="124" t="s">
        <v>764</v>
      </c>
      <c r="H80" s="110" t="s">
        <v>127</v>
      </c>
      <c r="I80" s="127">
        <v>0.70499999999999996</v>
      </c>
      <c r="J80" s="121" t="s">
        <v>716</v>
      </c>
      <c r="K80" s="117">
        <v>697376.2</v>
      </c>
      <c r="L80" s="117">
        <f>ROUNDDOWN(K80*N80,2)</f>
        <v>523032.15</v>
      </c>
      <c r="M80" s="118">
        <f>K80-L80</f>
        <v>174344.04999999993</v>
      </c>
      <c r="N80" s="119">
        <v>0.75</v>
      </c>
      <c r="O80" s="120">
        <f>L80</f>
        <v>523032.15</v>
      </c>
      <c r="P80" s="68" t="b">
        <f t="shared" si="9"/>
        <v>1</v>
      </c>
      <c r="Q80" s="69">
        <f t="shared" si="10"/>
        <v>0.75</v>
      </c>
      <c r="R80" s="70" t="b">
        <f t="shared" si="11"/>
        <v>1</v>
      </c>
      <c r="S80" s="70" t="b">
        <f t="shared" si="12"/>
        <v>1</v>
      </c>
    </row>
    <row r="81" spans="1:19" s="71" customFormat="1" ht="43.2" x14ac:dyDescent="0.3">
      <c r="A81" s="109">
        <v>79</v>
      </c>
      <c r="B81" s="121" t="s">
        <v>356</v>
      </c>
      <c r="C81" s="111" t="s">
        <v>74</v>
      </c>
      <c r="D81" s="121" t="s">
        <v>192</v>
      </c>
      <c r="E81" s="121">
        <v>1211142</v>
      </c>
      <c r="F81" s="126" t="s">
        <v>156</v>
      </c>
      <c r="G81" s="124" t="s">
        <v>547</v>
      </c>
      <c r="H81" s="110" t="s">
        <v>127</v>
      </c>
      <c r="I81" s="127">
        <v>0.61</v>
      </c>
      <c r="J81" s="121" t="s">
        <v>688</v>
      </c>
      <c r="K81" s="117">
        <v>433053.09</v>
      </c>
      <c r="L81" s="117">
        <v>216526</v>
      </c>
      <c r="M81" s="118">
        <v>216527.09000000003</v>
      </c>
      <c r="N81" s="119">
        <v>0.5</v>
      </c>
      <c r="O81" s="120">
        <v>216526</v>
      </c>
      <c r="P81" s="68" t="b">
        <f t="shared" si="9"/>
        <v>1</v>
      </c>
      <c r="Q81" s="69">
        <f t="shared" si="10"/>
        <v>0.5</v>
      </c>
      <c r="R81" s="70" t="b">
        <f t="shared" si="11"/>
        <v>1</v>
      </c>
      <c r="S81" s="70" t="b">
        <f t="shared" si="12"/>
        <v>1</v>
      </c>
    </row>
    <row r="82" spans="1:19" s="71" customFormat="1" ht="28.8" x14ac:dyDescent="0.3">
      <c r="A82" s="109">
        <v>80</v>
      </c>
      <c r="B82" s="121" t="s">
        <v>357</v>
      </c>
      <c r="C82" s="111" t="s">
        <v>74</v>
      </c>
      <c r="D82" s="121" t="s">
        <v>227</v>
      </c>
      <c r="E82" s="121">
        <v>1211023</v>
      </c>
      <c r="F82" s="126" t="s">
        <v>156</v>
      </c>
      <c r="G82" s="124" t="s">
        <v>548</v>
      </c>
      <c r="H82" s="110" t="s">
        <v>127</v>
      </c>
      <c r="I82" s="127">
        <v>0.46300000000000002</v>
      </c>
      <c r="J82" s="121" t="s">
        <v>717</v>
      </c>
      <c r="K82" s="117">
        <v>590292.17000000004</v>
      </c>
      <c r="L82" s="117">
        <v>295146</v>
      </c>
      <c r="M82" s="118">
        <v>295146.17000000004</v>
      </c>
      <c r="N82" s="119">
        <v>0.5</v>
      </c>
      <c r="O82" s="120">
        <v>295146</v>
      </c>
      <c r="P82" s="68" t="b">
        <f t="shared" si="9"/>
        <v>1</v>
      </c>
      <c r="Q82" s="69">
        <f t="shared" si="10"/>
        <v>0.5</v>
      </c>
      <c r="R82" s="70" t="b">
        <f t="shared" si="11"/>
        <v>1</v>
      </c>
      <c r="S82" s="70" t="b">
        <f t="shared" si="12"/>
        <v>1</v>
      </c>
    </row>
    <row r="83" spans="1:19" s="71" customFormat="1" ht="28.8" x14ac:dyDescent="0.3">
      <c r="A83" s="109">
        <v>81</v>
      </c>
      <c r="B83" s="121" t="s">
        <v>358</v>
      </c>
      <c r="C83" s="111" t="s">
        <v>74</v>
      </c>
      <c r="D83" s="121" t="s">
        <v>228</v>
      </c>
      <c r="E83" s="121">
        <v>1211123</v>
      </c>
      <c r="F83" s="126" t="s">
        <v>156</v>
      </c>
      <c r="G83" s="124" t="s">
        <v>549</v>
      </c>
      <c r="H83" s="110" t="s">
        <v>127</v>
      </c>
      <c r="I83" s="127">
        <v>0.45</v>
      </c>
      <c r="J83" s="121" t="s">
        <v>718</v>
      </c>
      <c r="K83" s="117">
        <v>431796.47999999998</v>
      </c>
      <c r="L83" s="117">
        <v>237488</v>
      </c>
      <c r="M83" s="118">
        <v>194308.47999999998</v>
      </c>
      <c r="N83" s="119">
        <v>0.55000000000000004</v>
      </c>
      <c r="O83" s="120">
        <v>237488</v>
      </c>
      <c r="P83" s="68" t="b">
        <f t="shared" si="9"/>
        <v>1</v>
      </c>
      <c r="Q83" s="69">
        <f t="shared" si="10"/>
        <v>0.55000000000000004</v>
      </c>
      <c r="R83" s="70" t="b">
        <f t="shared" si="11"/>
        <v>1</v>
      </c>
      <c r="S83" s="70" t="b">
        <f t="shared" si="12"/>
        <v>1</v>
      </c>
    </row>
    <row r="84" spans="1:19" s="71" customFormat="1" ht="28.8" x14ac:dyDescent="0.3">
      <c r="A84" s="109">
        <v>82</v>
      </c>
      <c r="B84" s="121" t="s">
        <v>359</v>
      </c>
      <c r="C84" s="111" t="s">
        <v>74</v>
      </c>
      <c r="D84" s="121" t="s">
        <v>229</v>
      </c>
      <c r="E84" s="121">
        <v>1213082</v>
      </c>
      <c r="F84" s="126" t="s">
        <v>159</v>
      </c>
      <c r="G84" s="124" t="s">
        <v>550</v>
      </c>
      <c r="H84" s="110" t="s">
        <v>127</v>
      </c>
      <c r="I84" s="127">
        <v>0.40300000000000002</v>
      </c>
      <c r="J84" s="121" t="s">
        <v>719</v>
      </c>
      <c r="K84" s="117">
        <v>338073.7</v>
      </c>
      <c r="L84" s="117">
        <v>185940</v>
      </c>
      <c r="M84" s="118">
        <v>152133.70000000001</v>
      </c>
      <c r="N84" s="119">
        <v>0.55000000000000004</v>
      </c>
      <c r="O84" s="120">
        <v>185940</v>
      </c>
      <c r="P84" s="68" t="b">
        <f t="shared" si="9"/>
        <v>1</v>
      </c>
      <c r="Q84" s="69">
        <f t="shared" si="10"/>
        <v>0.55000000000000004</v>
      </c>
      <c r="R84" s="70" t="b">
        <f t="shared" si="11"/>
        <v>1</v>
      </c>
      <c r="S84" s="70" t="b">
        <f t="shared" si="12"/>
        <v>1</v>
      </c>
    </row>
    <row r="85" spans="1:19" s="71" customFormat="1" ht="43.2" x14ac:dyDescent="0.3">
      <c r="A85" s="109">
        <v>83</v>
      </c>
      <c r="B85" s="121" t="s">
        <v>360</v>
      </c>
      <c r="C85" s="111" t="s">
        <v>74</v>
      </c>
      <c r="D85" s="121" t="s">
        <v>205</v>
      </c>
      <c r="E85" s="121">
        <v>1217042</v>
      </c>
      <c r="F85" s="126" t="s">
        <v>157</v>
      </c>
      <c r="G85" s="124" t="s">
        <v>551</v>
      </c>
      <c r="H85" s="110" t="s">
        <v>127</v>
      </c>
      <c r="I85" s="127">
        <v>0.4</v>
      </c>
      <c r="J85" s="121" t="s">
        <v>696</v>
      </c>
      <c r="K85" s="117">
        <v>237901.34</v>
      </c>
      <c r="L85" s="117">
        <v>118950</v>
      </c>
      <c r="M85" s="118">
        <v>118951.34</v>
      </c>
      <c r="N85" s="119">
        <v>0.5</v>
      </c>
      <c r="O85" s="120">
        <v>118950</v>
      </c>
      <c r="P85" s="68" t="b">
        <f t="shared" si="9"/>
        <v>1</v>
      </c>
      <c r="Q85" s="69">
        <f t="shared" si="10"/>
        <v>0.5</v>
      </c>
      <c r="R85" s="70" t="b">
        <f t="shared" si="11"/>
        <v>1</v>
      </c>
      <c r="S85" s="70" t="b">
        <f t="shared" si="12"/>
        <v>1</v>
      </c>
    </row>
    <row r="86" spans="1:19" s="71" customFormat="1" ht="43.2" x14ac:dyDescent="0.3">
      <c r="A86" s="109">
        <v>84</v>
      </c>
      <c r="B86" s="121" t="s">
        <v>361</v>
      </c>
      <c r="C86" s="111" t="s">
        <v>74</v>
      </c>
      <c r="D86" s="121" t="s">
        <v>230</v>
      </c>
      <c r="E86" s="121">
        <v>1201011</v>
      </c>
      <c r="F86" s="126" t="s">
        <v>146</v>
      </c>
      <c r="G86" s="124" t="s">
        <v>552</v>
      </c>
      <c r="H86" s="110" t="s">
        <v>127</v>
      </c>
      <c r="I86" s="127">
        <v>0.39600000000000002</v>
      </c>
      <c r="J86" s="121" t="s">
        <v>682</v>
      </c>
      <c r="K86" s="117">
        <v>576445.54</v>
      </c>
      <c r="L86" s="117">
        <v>288222</v>
      </c>
      <c r="M86" s="118">
        <v>288223.54000000004</v>
      </c>
      <c r="N86" s="119">
        <v>0.5</v>
      </c>
      <c r="O86" s="120">
        <v>288222</v>
      </c>
      <c r="P86" s="68" t="b">
        <f t="shared" si="9"/>
        <v>1</v>
      </c>
      <c r="Q86" s="69">
        <f t="shared" si="10"/>
        <v>0.5</v>
      </c>
      <c r="R86" s="70" t="b">
        <f t="shared" si="11"/>
        <v>1</v>
      </c>
      <c r="S86" s="70" t="b">
        <f t="shared" si="12"/>
        <v>1</v>
      </c>
    </row>
    <row r="87" spans="1:19" s="71" customFormat="1" ht="28.8" x14ac:dyDescent="0.3">
      <c r="A87" s="109">
        <v>85</v>
      </c>
      <c r="B87" s="121" t="s">
        <v>362</v>
      </c>
      <c r="C87" s="111" t="s">
        <v>74</v>
      </c>
      <c r="D87" s="121" t="s">
        <v>231</v>
      </c>
      <c r="E87" s="121">
        <v>1202052</v>
      </c>
      <c r="F87" s="126" t="s">
        <v>147</v>
      </c>
      <c r="G87" s="124" t="s">
        <v>553</v>
      </c>
      <c r="H87" s="110" t="s">
        <v>127</v>
      </c>
      <c r="I87" s="127">
        <v>0.39500000000000002</v>
      </c>
      <c r="J87" s="121" t="s">
        <v>720</v>
      </c>
      <c r="K87" s="117">
        <v>332999.13</v>
      </c>
      <c r="L87" s="117">
        <v>199799</v>
      </c>
      <c r="M87" s="118">
        <v>133200.13</v>
      </c>
      <c r="N87" s="119">
        <v>0.6</v>
      </c>
      <c r="O87" s="120">
        <v>199799</v>
      </c>
      <c r="P87" s="68" t="b">
        <f t="shared" si="9"/>
        <v>1</v>
      </c>
      <c r="Q87" s="69">
        <f t="shared" si="10"/>
        <v>0.6</v>
      </c>
      <c r="R87" s="70" t="b">
        <f t="shared" si="11"/>
        <v>1</v>
      </c>
      <c r="S87" s="70" t="b">
        <f t="shared" si="12"/>
        <v>1</v>
      </c>
    </row>
    <row r="88" spans="1:19" s="71" customFormat="1" ht="43.2" x14ac:dyDescent="0.3">
      <c r="A88" s="109">
        <v>86</v>
      </c>
      <c r="B88" s="121" t="s">
        <v>363</v>
      </c>
      <c r="C88" s="111" t="s">
        <v>74</v>
      </c>
      <c r="D88" s="121" t="s">
        <v>232</v>
      </c>
      <c r="E88" s="121">
        <v>1203053</v>
      </c>
      <c r="F88" s="126" t="s">
        <v>148</v>
      </c>
      <c r="G88" s="124" t="s">
        <v>554</v>
      </c>
      <c r="H88" s="110" t="s">
        <v>127</v>
      </c>
      <c r="I88" s="127">
        <v>0.38900000000000001</v>
      </c>
      <c r="J88" s="121" t="s">
        <v>721</v>
      </c>
      <c r="K88" s="117">
        <v>673873.59</v>
      </c>
      <c r="L88" s="117">
        <f>ROUNDDOWN(K88*N88,2)</f>
        <v>539098.87</v>
      </c>
      <c r="M88" s="118">
        <f>K88-L88</f>
        <v>134774.71999999997</v>
      </c>
      <c r="N88" s="119">
        <v>0.8</v>
      </c>
      <c r="O88" s="120">
        <f>L88</f>
        <v>539098.87</v>
      </c>
      <c r="P88" s="68" t="b">
        <f t="shared" si="9"/>
        <v>1</v>
      </c>
      <c r="Q88" s="69">
        <f t="shared" si="10"/>
        <v>0.8</v>
      </c>
      <c r="R88" s="70" t="b">
        <f t="shared" si="11"/>
        <v>1</v>
      </c>
      <c r="S88" s="70" t="b">
        <f t="shared" si="12"/>
        <v>1</v>
      </c>
    </row>
    <row r="89" spans="1:19" s="71" customFormat="1" ht="28.8" x14ac:dyDescent="0.3">
      <c r="A89" s="109">
        <v>87</v>
      </c>
      <c r="B89" s="121" t="s">
        <v>364</v>
      </c>
      <c r="C89" s="111" t="s">
        <v>74</v>
      </c>
      <c r="D89" s="121" t="s">
        <v>233</v>
      </c>
      <c r="E89" s="121">
        <v>1211072</v>
      </c>
      <c r="F89" s="126" t="s">
        <v>156</v>
      </c>
      <c r="G89" s="124" t="s">
        <v>555</v>
      </c>
      <c r="H89" s="110" t="s">
        <v>127</v>
      </c>
      <c r="I89" s="127">
        <v>0.33500000000000002</v>
      </c>
      <c r="J89" s="121" t="s">
        <v>722</v>
      </c>
      <c r="K89" s="117">
        <v>257259.62</v>
      </c>
      <c r="L89" s="117">
        <v>128629</v>
      </c>
      <c r="M89" s="118">
        <v>128630.62</v>
      </c>
      <c r="N89" s="119">
        <v>0.5</v>
      </c>
      <c r="O89" s="120">
        <v>128629</v>
      </c>
      <c r="P89" s="68" t="b">
        <f t="shared" si="9"/>
        <v>1</v>
      </c>
      <c r="Q89" s="69">
        <f t="shared" si="10"/>
        <v>0.5</v>
      </c>
      <c r="R89" s="70" t="b">
        <f t="shared" si="11"/>
        <v>1</v>
      </c>
      <c r="S89" s="70" t="b">
        <f t="shared" si="12"/>
        <v>1</v>
      </c>
    </row>
    <row r="90" spans="1:19" s="71" customFormat="1" ht="28.8" x14ac:dyDescent="0.3">
      <c r="A90" s="109">
        <v>88</v>
      </c>
      <c r="B90" s="121" t="s">
        <v>365</v>
      </c>
      <c r="C90" s="111" t="s">
        <v>74</v>
      </c>
      <c r="D90" s="121" t="s">
        <v>234</v>
      </c>
      <c r="E90" s="121">
        <v>1206063</v>
      </c>
      <c r="F90" s="126" t="s">
        <v>151</v>
      </c>
      <c r="G90" s="124" t="s">
        <v>556</v>
      </c>
      <c r="H90" s="110" t="s">
        <v>127</v>
      </c>
      <c r="I90" s="127">
        <v>0.307</v>
      </c>
      <c r="J90" s="121" t="s">
        <v>723</v>
      </c>
      <c r="K90" s="117">
        <v>129096.03</v>
      </c>
      <c r="L90" s="117">
        <f>ROUNDDOWN(K90*N90,2)</f>
        <v>103276.82</v>
      </c>
      <c r="M90" s="118">
        <f>K90-L90</f>
        <v>25819.209999999992</v>
      </c>
      <c r="N90" s="119">
        <v>0.8</v>
      </c>
      <c r="O90" s="120">
        <f>L90</f>
        <v>103276.82</v>
      </c>
      <c r="P90" s="68" t="b">
        <f t="shared" si="9"/>
        <v>1</v>
      </c>
      <c r="Q90" s="69">
        <f t="shared" si="10"/>
        <v>0.8</v>
      </c>
      <c r="R90" s="70" t="b">
        <f t="shared" si="11"/>
        <v>1</v>
      </c>
      <c r="S90" s="70" t="b">
        <f t="shared" si="12"/>
        <v>1</v>
      </c>
    </row>
    <row r="91" spans="1:19" s="71" customFormat="1" ht="43.2" x14ac:dyDescent="0.3">
      <c r="A91" s="109">
        <v>89</v>
      </c>
      <c r="B91" s="121" t="s">
        <v>366</v>
      </c>
      <c r="C91" s="111" t="s">
        <v>74</v>
      </c>
      <c r="D91" s="121" t="s">
        <v>232</v>
      </c>
      <c r="E91" s="121">
        <v>1203053</v>
      </c>
      <c r="F91" s="126" t="s">
        <v>148</v>
      </c>
      <c r="G91" s="124" t="s">
        <v>557</v>
      </c>
      <c r="H91" s="110" t="s">
        <v>127</v>
      </c>
      <c r="I91" s="127">
        <v>0.154</v>
      </c>
      <c r="J91" s="121" t="s">
        <v>721</v>
      </c>
      <c r="K91" s="117">
        <v>324279.63</v>
      </c>
      <c r="L91" s="117">
        <f>ROUNDDOWN(K91*N91,2)</f>
        <v>259423.7</v>
      </c>
      <c r="M91" s="118">
        <f>K91-L91</f>
        <v>64855.929999999993</v>
      </c>
      <c r="N91" s="119">
        <v>0.8</v>
      </c>
      <c r="O91" s="120">
        <f>L91</f>
        <v>259423.7</v>
      </c>
      <c r="P91" s="68" t="b">
        <f t="shared" si="9"/>
        <v>1</v>
      </c>
      <c r="Q91" s="69">
        <f t="shared" si="10"/>
        <v>0.8</v>
      </c>
      <c r="R91" s="70" t="b">
        <f t="shared" si="11"/>
        <v>1</v>
      </c>
      <c r="S91" s="70" t="b">
        <f t="shared" si="12"/>
        <v>1</v>
      </c>
    </row>
    <row r="92" spans="1:19" s="71" customFormat="1" ht="43.2" x14ac:dyDescent="0.3">
      <c r="A92" s="109">
        <v>90</v>
      </c>
      <c r="B92" s="121" t="s">
        <v>367</v>
      </c>
      <c r="C92" s="111" t="s">
        <v>74</v>
      </c>
      <c r="D92" s="121" t="s">
        <v>235</v>
      </c>
      <c r="E92" s="121">
        <v>1212062</v>
      </c>
      <c r="F92" s="126" t="s">
        <v>158</v>
      </c>
      <c r="G92" s="124" t="s">
        <v>558</v>
      </c>
      <c r="H92" s="110" t="s">
        <v>127</v>
      </c>
      <c r="I92" s="127">
        <v>1.49</v>
      </c>
      <c r="J92" s="110" t="s">
        <v>724</v>
      </c>
      <c r="K92" s="117">
        <v>783174.79</v>
      </c>
      <c r="L92" s="117">
        <v>391587</v>
      </c>
      <c r="M92" s="118">
        <v>391587.79000000004</v>
      </c>
      <c r="N92" s="119">
        <v>0.5</v>
      </c>
      <c r="O92" s="120">
        <v>391587</v>
      </c>
      <c r="P92" s="68" t="b">
        <f t="shared" si="9"/>
        <v>1</v>
      </c>
      <c r="Q92" s="69">
        <f t="shared" si="10"/>
        <v>0.5</v>
      </c>
      <c r="R92" s="70" t="b">
        <f t="shared" si="11"/>
        <v>1</v>
      </c>
      <c r="S92" s="70" t="b">
        <f t="shared" si="12"/>
        <v>1</v>
      </c>
    </row>
    <row r="93" spans="1:19" s="71" customFormat="1" ht="28.8" x14ac:dyDescent="0.3">
      <c r="A93" s="109">
        <v>91</v>
      </c>
      <c r="B93" s="121" t="s">
        <v>368</v>
      </c>
      <c r="C93" s="111" t="s">
        <v>74</v>
      </c>
      <c r="D93" s="121" t="s">
        <v>236</v>
      </c>
      <c r="E93" s="121">
        <v>1201092</v>
      </c>
      <c r="F93" s="126" t="s">
        <v>146</v>
      </c>
      <c r="G93" s="124" t="s">
        <v>559</v>
      </c>
      <c r="H93" s="110" t="s">
        <v>127</v>
      </c>
      <c r="I93" s="127">
        <v>0.89</v>
      </c>
      <c r="J93" s="121" t="s">
        <v>725</v>
      </c>
      <c r="K93" s="117">
        <v>309553.46000000002</v>
      </c>
      <c r="L93" s="117">
        <v>170254</v>
      </c>
      <c r="M93" s="118">
        <v>139299.46000000002</v>
      </c>
      <c r="N93" s="119">
        <v>0.55000000000000004</v>
      </c>
      <c r="O93" s="120">
        <v>170254</v>
      </c>
      <c r="P93" s="68" t="b">
        <f t="shared" si="9"/>
        <v>1</v>
      </c>
      <c r="Q93" s="69">
        <f t="shared" si="10"/>
        <v>0.55000000000000004</v>
      </c>
      <c r="R93" s="70" t="b">
        <f t="shared" si="11"/>
        <v>1</v>
      </c>
      <c r="S93" s="70" t="b">
        <f t="shared" si="12"/>
        <v>1</v>
      </c>
    </row>
    <row r="94" spans="1:19" s="71" customFormat="1" ht="57.6" x14ac:dyDescent="0.3">
      <c r="A94" s="109">
        <v>92</v>
      </c>
      <c r="B94" s="121" t="s">
        <v>369</v>
      </c>
      <c r="C94" s="111" t="s">
        <v>74</v>
      </c>
      <c r="D94" s="121" t="s">
        <v>237</v>
      </c>
      <c r="E94" s="121">
        <v>1208043</v>
      </c>
      <c r="F94" s="126" t="s">
        <v>153</v>
      </c>
      <c r="G94" s="124" t="s">
        <v>560</v>
      </c>
      <c r="H94" s="110" t="s">
        <v>127</v>
      </c>
      <c r="I94" s="127">
        <v>0.83</v>
      </c>
      <c r="J94" s="121" t="s">
        <v>690</v>
      </c>
      <c r="K94" s="117">
        <v>448075.91</v>
      </c>
      <c r="L94" s="117">
        <v>224037</v>
      </c>
      <c r="M94" s="118">
        <v>224038.90999999997</v>
      </c>
      <c r="N94" s="119">
        <v>0.5</v>
      </c>
      <c r="O94" s="120">
        <v>224037</v>
      </c>
      <c r="P94" s="68" t="b">
        <f t="shared" si="9"/>
        <v>1</v>
      </c>
      <c r="Q94" s="69">
        <f t="shared" si="10"/>
        <v>0.5</v>
      </c>
      <c r="R94" s="70" t="b">
        <f t="shared" si="11"/>
        <v>1</v>
      </c>
      <c r="S94" s="70" t="b">
        <f t="shared" si="12"/>
        <v>1</v>
      </c>
    </row>
    <row r="95" spans="1:19" s="71" customFormat="1" ht="28.8" x14ac:dyDescent="0.3">
      <c r="A95" s="109">
        <v>93</v>
      </c>
      <c r="B95" s="121" t="s">
        <v>370</v>
      </c>
      <c r="C95" s="111" t="s">
        <v>74</v>
      </c>
      <c r="D95" s="121" t="s">
        <v>238</v>
      </c>
      <c r="E95" s="121">
        <v>1207032</v>
      </c>
      <c r="F95" s="126" t="s">
        <v>152</v>
      </c>
      <c r="G95" s="124" t="s">
        <v>561</v>
      </c>
      <c r="H95" s="110" t="s">
        <v>127</v>
      </c>
      <c r="I95" s="127">
        <v>0.76</v>
      </c>
      <c r="J95" s="121" t="s">
        <v>688</v>
      </c>
      <c r="K95" s="117">
        <v>841100.56</v>
      </c>
      <c r="L95" s="117">
        <v>462605</v>
      </c>
      <c r="M95" s="118">
        <v>378495.56000000006</v>
      </c>
      <c r="N95" s="119">
        <v>0.55000000000000004</v>
      </c>
      <c r="O95" s="120">
        <v>462605</v>
      </c>
      <c r="P95" s="68" t="b">
        <f t="shared" si="9"/>
        <v>1</v>
      </c>
      <c r="Q95" s="69">
        <f t="shared" si="10"/>
        <v>0.55000000000000004</v>
      </c>
      <c r="R95" s="70" t="b">
        <f t="shared" si="11"/>
        <v>1</v>
      </c>
      <c r="S95" s="70" t="b">
        <f t="shared" si="12"/>
        <v>1</v>
      </c>
    </row>
    <row r="96" spans="1:19" s="71" customFormat="1" ht="28.8" x14ac:dyDescent="0.3">
      <c r="A96" s="109">
        <v>94</v>
      </c>
      <c r="B96" s="121" t="s">
        <v>371</v>
      </c>
      <c r="C96" s="111" t="s">
        <v>74</v>
      </c>
      <c r="D96" s="121" t="s">
        <v>239</v>
      </c>
      <c r="E96" s="121">
        <v>1201082</v>
      </c>
      <c r="F96" s="126" t="s">
        <v>146</v>
      </c>
      <c r="G96" s="124" t="s">
        <v>562</v>
      </c>
      <c r="H96" s="110" t="s">
        <v>127</v>
      </c>
      <c r="I96" s="127">
        <v>0.65</v>
      </c>
      <c r="J96" s="121" t="s">
        <v>726</v>
      </c>
      <c r="K96" s="117">
        <v>490374.19</v>
      </c>
      <c r="L96" s="117">
        <v>294224</v>
      </c>
      <c r="M96" s="118">
        <v>196150.19</v>
      </c>
      <c r="N96" s="119">
        <v>0.6</v>
      </c>
      <c r="O96" s="120">
        <v>294224</v>
      </c>
      <c r="P96" s="68" t="b">
        <f t="shared" si="9"/>
        <v>1</v>
      </c>
      <c r="Q96" s="69">
        <f t="shared" si="10"/>
        <v>0.6</v>
      </c>
      <c r="R96" s="70" t="b">
        <f t="shared" si="11"/>
        <v>1</v>
      </c>
      <c r="S96" s="70" t="b">
        <f t="shared" si="12"/>
        <v>1</v>
      </c>
    </row>
    <row r="97" spans="1:19" s="71" customFormat="1" ht="43.2" x14ac:dyDescent="0.3">
      <c r="A97" s="109">
        <v>95</v>
      </c>
      <c r="B97" s="121" t="s">
        <v>372</v>
      </c>
      <c r="C97" s="111" t="s">
        <v>74</v>
      </c>
      <c r="D97" s="121" t="s">
        <v>240</v>
      </c>
      <c r="E97" s="121">
        <v>1204024</v>
      </c>
      <c r="F97" s="126" t="s">
        <v>149</v>
      </c>
      <c r="G97" s="124" t="s">
        <v>563</v>
      </c>
      <c r="H97" s="110" t="s">
        <v>127</v>
      </c>
      <c r="I97" s="127">
        <v>0.64</v>
      </c>
      <c r="J97" s="121" t="s">
        <v>139</v>
      </c>
      <c r="K97" s="117">
        <v>393931.8</v>
      </c>
      <c r="L97" s="117">
        <v>216662</v>
      </c>
      <c r="M97" s="118">
        <v>177269.8</v>
      </c>
      <c r="N97" s="119">
        <v>0.55000000000000004</v>
      </c>
      <c r="O97" s="120">
        <v>216662</v>
      </c>
      <c r="P97" s="68" t="b">
        <f t="shared" si="9"/>
        <v>1</v>
      </c>
      <c r="Q97" s="69">
        <f t="shared" si="10"/>
        <v>0.55000000000000004</v>
      </c>
      <c r="R97" s="70" t="b">
        <f t="shared" si="11"/>
        <v>1</v>
      </c>
      <c r="S97" s="70" t="b">
        <f t="shared" si="12"/>
        <v>1</v>
      </c>
    </row>
    <row r="98" spans="1:19" s="71" customFormat="1" ht="28.8" x14ac:dyDescent="0.3">
      <c r="A98" s="109">
        <v>96</v>
      </c>
      <c r="B98" s="121" t="s">
        <v>373</v>
      </c>
      <c r="C98" s="111" t="s">
        <v>74</v>
      </c>
      <c r="D98" s="121" t="s">
        <v>241</v>
      </c>
      <c r="E98" s="121">
        <v>1216153</v>
      </c>
      <c r="F98" s="126" t="s">
        <v>162</v>
      </c>
      <c r="G98" s="114" t="s">
        <v>564</v>
      </c>
      <c r="H98" s="110" t="s">
        <v>127</v>
      </c>
      <c r="I98" s="127">
        <v>0.60199999999999998</v>
      </c>
      <c r="J98" s="121" t="s">
        <v>727</v>
      </c>
      <c r="K98" s="117">
        <v>533480.06000000006</v>
      </c>
      <c r="L98" s="117">
        <f>ROUNDDOWN(K98*N98,2)</f>
        <v>426784.04</v>
      </c>
      <c r="M98" s="118">
        <f>K98-L98</f>
        <v>106696.02000000008</v>
      </c>
      <c r="N98" s="119">
        <v>0.8</v>
      </c>
      <c r="O98" s="120">
        <f>L98</f>
        <v>426784.04</v>
      </c>
      <c r="P98" s="68" t="b">
        <f t="shared" si="9"/>
        <v>1</v>
      </c>
      <c r="Q98" s="69">
        <f t="shared" si="10"/>
        <v>0.8</v>
      </c>
      <c r="R98" s="70" t="b">
        <f t="shared" si="11"/>
        <v>1</v>
      </c>
      <c r="S98" s="70" t="b">
        <f t="shared" si="12"/>
        <v>1</v>
      </c>
    </row>
    <row r="99" spans="1:19" s="71" customFormat="1" ht="28.8" x14ac:dyDescent="0.3">
      <c r="A99" s="109">
        <v>97</v>
      </c>
      <c r="B99" s="121" t="s">
        <v>374</v>
      </c>
      <c r="C99" s="111" t="s">
        <v>74</v>
      </c>
      <c r="D99" s="121" t="s">
        <v>242</v>
      </c>
      <c r="E99" s="121">
        <v>1218052</v>
      </c>
      <c r="F99" s="126" t="s">
        <v>163</v>
      </c>
      <c r="G99" s="124" t="s">
        <v>565</v>
      </c>
      <c r="H99" s="110" t="s">
        <v>127</v>
      </c>
      <c r="I99" s="127">
        <v>0.59499999999999997</v>
      </c>
      <c r="J99" s="121" t="s">
        <v>139</v>
      </c>
      <c r="K99" s="117">
        <v>806796.93</v>
      </c>
      <c r="L99" s="117">
        <f>ROUNDDOWN(K99*N99,2)</f>
        <v>645437.54</v>
      </c>
      <c r="M99" s="118">
        <f>K99-L99</f>
        <v>161359.39000000001</v>
      </c>
      <c r="N99" s="119">
        <v>0.8</v>
      </c>
      <c r="O99" s="120">
        <f>L99</f>
        <v>645437.54</v>
      </c>
      <c r="P99" s="68" t="b">
        <f t="shared" ref="P99:P120" si="13">L99=SUM(O99:O99)</f>
        <v>1</v>
      </c>
      <c r="Q99" s="69">
        <f t="shared" ref="Q99:Q120" si="14">ROUND(L99/K99,4)</f>
        <v>0.8</v>
      </c>
      <c r="R99" s="70" t="b">
        <f t="shared" ref="R99:R120" si="15">Q99=N99</f>
        <v>1</v>
      </c>
      <c r="S99" s="70" t="b">
        <f t="shared" ref="S99:S120" si="16">K99=L99+M99</f>
        <v>1</v>
      </c>
    </row>
    <row r="100" spans="1:19" s="71" customFormat="1" ht="28.8" x14ac:dyDescent="0.3">
      <c r="A100" s="109">
        <v>98</v>
      </c>
      <c r="B100" s="121" t="s">
        <v>375</v>
      </c>
      <c r="C100" s="111" t="s">
        <v>74</v>
      </c>
      <c r="D100" s="121" t="s">
        <v>243</v>
      </c>
      <c r="E100" s="121">
        <v>1216022</v>
      </c>
      <c r="F100" s="126" t="s">
        <v>162</v>
      </c>
      <c r="G100" s="124" t="s">
        <v>566</v>
      </c>
      <c r="H100" s="110" t="s">
        <v>127</v>
      </c>
      <c r="I100" s="127">
        <v>0.5</v>
      </c>
      <c r="J100" s="121" t="s">
        <v>728</v>
      </c>
      <c r="K100" s="117">
        <v>215739.42</v>
      </c>
      <c r="L100" s="117">
        <v>129443</v>
      </c>
      <c r="M100" s="118">
        <v>86296.420000000013</v>
      </c>
      <c r="N100" s="119">
        <v>0.6</v>
      </c>
      <c r="O100" s="120">
        <v>129443</v>
      </c>
      <c r="P100" s="68" t="b">
        <f t="shared" si="13"/>
        <v>1</v>
      </c>
      <c r="Q100" s="69">
        <f t="shared" si="14"/>
        <v>0.6</v>
      </c>
      <c r="R100" s="70" t="b">
        <f t="shared" si="15"/>
        <v>1</v>
      </c>
      <c r="S100" s="70" t="b">
        <f t="shared" si="16"/>
        <v>1</v>
      </c>
    </row>
    <row r="101" spans="1:19" s="71" customFormat="1" ht="43.2" x14ac:dyDescent="0.3">
      <c r="A101" s="109">
        <v>99</v>
      </c>
      <c r="B101" s="121" t="s">
        <v>376</v>
      </c>
      <c r="C101" s="111" t="s">
        <v>74</v>
      </c>
      <c r="D101" s="121" t="s">
        <v>244</v>
      </c>
      <c r="E101" s="121">
        <v>1215072</v>
      </c>
      <c r="F101" s="126" t="s">
        <v>161</v>
      </c>
      <c r="G101" s="124" t="s">
        <v>567</v>
      </c>
      <c r="H101" s="110" t="s">
        <v>127</v>
      </c>
      <c r="I101" s="127">
        <v>0.34599999999999997</v>
      </c>
      <c r="J101" s="121" t="s">
        <v>138</v>
      </c>
      <c r="K101" s="117">
        <v>196160.46</v>
      </c>
      <c r="L101" s="117">
        <v>117696</v>
      </c>
      <c r="M101" s="118">
        <v>78464.459999999992</v>
      </c>
      <c r="N101" s="119">
        <v>0.6</v>
      </c>
      <c r="O101" s="120">
        <v>117696</v>
      </c>
      <c r="P101" s="68" t="b">
        <f t="shared" si="13"/>
        <v>1</v>
      </c>
      <c r="Q101" s="69">
        <f t="shared" si="14"/>
        <v>0.6</v>
      </c>
      <c r="R101" s="70" t="b">
        <f t="shared" si="15"/>
        <v>1</v>
      </c>
      <c r="S101" s="70" t="b">
        <f t="shared" si="16"/>
        <v>1</v>
      </c>
    </row>
    <row r="102" spans="1:19" s="71" customFormat="1" ht="57.6" x14ac:dyDescent="0.3">
      <c r="A102" s="109">
        <v>100</v>
      </c>
      <c r="B102" s="121" t="s">
        <v>377</v>
      </c>
      <c r="C102" s="111" t="s">
        <v>74</v>
      </c>
      <c r="D102" s="121" t="s">
        <v>245</v>
      </c>
      <c r="E102" s="121">
        <v>1210092</v>
      </c>
      <c r="F102" s="126" t="s">
        <v>155</v>
      </c>
      <c r="G102" s="124" t="s">
        <v>568</v>
      </c>
      <c r="H102" s="110" t="s">
        <v>127</v>
      </c>
      <c r="I102" s="127">
        <v>1.375</v>
      </c>
      <c r="J102" s="121" t="s">
        <v>729</v>
      </c>
      <c r="K102" s="117">
        <v>458913.87</v>
      </c>
      <c r="L102" s="117">
        <v>252402</v>
      </c>
      <c r="M102" s="118">
        <v>206511.87</v>
      </c>
      <c r="N102" s="119">
        <v>0.55000000000000004</v>
      </c>
      <c r="O102" s="120">
        <v>252402</v>
      </c>
      <c r="P102" s="68" t="b">
        <f t="shared" si="13"/>
        <v>1</v>
      </c>
      <c r="Q102" s="69">
        <f t="shared" si="14"/>
        <v>0.55000000000000004</v>
      </c>
      <c r="R102" s="70" t="b">
        <f t="shared" si="15"/>
        <v>1</v>
      </c>
      <c r="S102" s="70" t="b">
        <f t="shared" si="16"/>
        <v>1</v>
      </c>
    </row>
    <row r="103" spans="1:19" s="71" customFormat="1" ht="28.8" x14ac:dyDescent="0.3">
      <c r="A103" s="109">
        <v>101</v>
      </c>
      <c r="B103" s="121" t="s">
        <v>378</v>
      </c>
      <c r="C103" s="111" t="s">
        <v>74</v>
      </c>
      <c r="D103" s="121" t="s">
        <v>246</v>
      </c>
      <c r="E103" s="121">
        <v>1214033</v>
      </c>
      <c r="F103" s="126" t="s">
        <v>160</v>
      </c>
      <c r="G103" s="124" t="s">
        <v>569</v>
      </c>
      <c r="H103" s="110" t="s">
        <v>127</v>
      </c>
      <c r="I103" s="127">
        <v>0.95</v>
      </c>
      <c r="J103" s="121" t="s">
        <v>730</v>
      </c>
      <c r="K103" s="117">
        <v>564000.06999999995</v>
      </c>
      <c r="L103" s="117">
        <f>ROUNDDOWN(K103*N103,2)</f>
        <v>451200.05</v>
      </c>
      <c r="M103" s="118">
        <f>K103-L103</f>
        <v>112800.01999999996</v>
      </c>
      <c r="N103" s="119">
        <v>0.8</v>
      </c>
      <c r="O103" s="120">
        <f>L103</f>
        <v>451200.05</v>
      </c>
      <c r="P103" s="68" t="b">
        <f t="shared" si="13"/>
        <v>1</v>
      </c>
      <c r="Q103" s="69">
        <f t="shared" si="14"/>
        <v>0.8</v>
      </c>
      <c r="R103" s="70" t="b">
        <f t="shared" si="15"/>
        <v>1</v>
      </c>
      <c r="S103" s="70" t="b">
        <f t="shared" si="16"/>
        <v>1</v>
      </c>
    </row>
    <row r="104" spans="1:19" s="71" customFormat="1" ht="28.8" x14ac:dyDescent="0.3">
      <c r="A104" s="109">
        <v>102</v>
      </c>
      <c r="B104" s="121" t="s">
        <v>379</v>
      </c>
      <c r="C104" s="111" t="s">
        <v>74</v>
      </c>
      <c r="D104" s="121" t="s">
        <v>247</v>
      </c>
      <c r="E104" s="121">
        <v>1219032</v>
      </c>
      <c r="F104" s="126" t="s">
        <v>164</v>
      </c>
      <c r="G104" s="124" t="s">
        <v>570</v>
      </c>
      <c r="H104" s="110" t="s">
        <v>127</v>
      </c>
      <c r="I104" s="127">
        <v>0.89800000000000002</v>
      </c>
      <c r="J104" s="121" t="s">
        <v>731</v>
      </c>
      <c r="K104" s="117">
        <v>506942.23</v>
      </c>
      <c r="L104" s="117">
        <f>ROUNDDOWN(K104*N104,2)</f>
        <v>354859.56</v>
      </c>
      <c r="M104" s="118">
        <f>K104-L104</f>
        <v>152082.66999999998</v>
      </c>
      <c r="N104" s="119">
        <v>0.7</v>
      </c>
      <c r="O104" s="120">
        <f>L104</f>
        <v>354859.56</v>
      </c>
      <c r="P104" s="68" t="b">
        <f t="shared" si="13"/>
        <v>1</v>
      </c>
      <c r="Q104" s="69">
        <f t="shared" si="14"/>
        <v>0.7</v>
      </c>
      <c r="R104" s="70" t="b">
        <f t="shared" si="15"/>
        <v>1</v>
      </c>
      <c r="S104" s="70" t="b">
        <f t="shared" si="16"/>
        <v>1</v>
      </c>
    </row>
    <row r="105" spans="1:19" s="71" customFormat="1" ht="43.2" x14ac:dyDescent="0.3">
      <c r="A105" s="109">
        <v>103</v>
      </c>
      <c r="B105" s="121" t="s">
        <v>380</v>
      </c>
      <c r="C105" s="111" t="s">
        <v>74</v>
      </c>
      <c r="D105" s="121" t="s">
        <v>248</v>
      </c>
      <c r="E105" s="121">
        <v>1207122</v>
      </c>
      <c r="F105" s="126" t="s">
        <v>152</v>
      </c>
      <c r="G105" s="124" t="s">
        <v>571</v>
      </c>
      <c r="H105" s="110" t="s">
        <v>127</v>
      </c>
      <c r="I105" s="127">
        <v>0.85699999999999998</v>
      </c>
      <c r="J105" s="121" t="s">
        <v>732</v>
      </c>
      <c r="K105" s="117">
        <v>533181.05000000005</v>
      </c>
      <c r="L105" s="117">
        <v>266590</v>
      </c>
      <c r="M105" s="118">
        <v>266591.05000000005</v>
      </c>
      <c r="N105" s="119">
        <v>0.5</v>
      </c>
      <c r="O105" s="120">
        <v>266590</v>
      </c>
      <c r="P105" s="68" t="b">
        <f t="shared" si="13"/>
        <v>1</v>
      </c>
      <c r="Q105" s="69">
        <f t="shared" si="14"/>
        <v>0.5</v>
      </c>
      <c r="R105" s="70" t="b">
        <f t="shared" si="15"/>
        <v>1</v>
      </c>
      <c r="S105" s="70" t="b">
        <f t="shared" si="16"/>
        <v>1</v>
      </c>
    </row>
    <row r="106" spans="1:19" s="71" customFormat="1" ht="28.8" x14ac:dyDescent="0.3">
      <c r="A106" s="109">
        <v>104</v>
      </c>
      <c r="B106" s="121" t="s">
        <v>381</v>
      </c>
      <c r="C106" s="111" t="s">
        <v>74</v>
      </c>
      <c r="D106" s="121" t="s">
        <v>249</v>
      </c>
      <c r="E106" s="121">
        <v>1209052</v>
      </c>
      <c r="F106" s="126" t="s">
        <v>154</v>
      </c>
      <c r="G106" s="124" t="s">
        <v>572</v>
      </c>
      <c r="H106" s="110" t="s">
        <v>127</v>
      </c>
      <c r="I106" s="127">
        <v>0.73899999999999999</v>
      </c>
      <c r="J106" s="128" t="s">
        <v>733</v>
      </c>
      <c r="K106" s="117">
        <v>332771.7</v>
      </c>
      <c r="L106" s="117">
        <v>183024</v>
      </c>
      <c r="M106" s="118">
        <v>149747.70000000001</v>
      </c>
      <c r="N106" s="119">
        <v>0.55000000000000004</v>
      </c>
      <c r="O106" s="120">
        <v>183024</v>
      </c>
      <c r="P106" s="68" t="b">
        <f t="shared" si="13"/>
        <v>1</v>
      </c>
      <c r="Q106" s="69">
        <f t="shared" si="14"/>
        <v>0.55000000000000004</v>
      </c>
      <c r="R106" s="70" t="b">
        <f t="shared" si="15"/>
        <v>1</v>
      </c>
      <c r="S106" s="70" t="b">
        <f t="shared" si="16"/>
        <v>1</v>
      </c>
    </row>
    <row r="107" spans="1:19" s="71" customFormat="1" ht="43.2" x14ac:dyDescent="0.3">
      <c r="A107" s="109">
        <v>105</v>
      </c>
      <c r="B107" s="121" t="s">
        <v>382</v>
      </c>
      <c r="C107" s="111" t="s">
        <v>74</v>
      </c>
      <c r="D107" s="121" t="s">
        <v>250</v>
      </c>
      <c r="E107" s="121">
        <v>1218034</v>
      </c>
      <c r="F107" s="126" t="s">
        <v>163</v>
      </c>
      <c r="G107" s="124" t="s">
        <v>765</v>
      </c>
      <c r="H107" s="110" t="s">
        <v>127</v>
      </c>
      <c r="I107" s="127">
        <v>0.73</v>
      </c>
      <c r="J107" s="121" t="s">
        <v>734</v>
      </c>
      <c r="K107" s="117">
        <v>414166.13</v>
      </c>
      <c r="L107" s="117">
        <f>ROUNDDOWN(K107*N107,2)</f>
        <v>310624.59000000003</v>
      </c>
      <c r="M107" s="118">
        <f>K107-L107</f>
        <v>103541.53999999998</v>
      </c>
      <c r="N107" s="119">
        <v>0.75</v>
      </c>
      <c r="O107" s="120">
        <f>L107</f>
        <v>310624.59000000003</v>
      </c>
      <c r="P107" s="68" t="b">
        <f t="shared" si="13"/>
        <v>1</v>
      </c>
      <c r="Q107" s="69">
        <f t="shared" si="14"/>
        <v>0.75</v>
      </c>
      <c r="R107" s="70" t="b">
        <f t="shared" si="15"/>
        <v>1</v>
      </c>
      <c r="S107" s="70" t="b">
        <f t="shared" si="16"/>
        <v>1</v>
      </c>
    </row>
    <row r="108" spans="1:19" s="71" customFormat="1" ht="28.8" x14ac:dyDescent="0.3">
      <c r="A108" s="109">
        <v>106</v>
      </c>
      <c r="B108" s="121" t="s">
        <v>383</v>
      </c>
      <c r="C108" s="111" t="s">
        <v>74</v>
      </c>
      <c r="D108" s="121" t="s">
        <v>251</v>
      </c>
      <c r="E108" s="121">
        <v>1206113</v>
      </c>
      <c r="F108" s="126" t="s">
        <v>151</v>
      </c>
      <c r="G108" s="124" t="s">
        <v>769</v>
      </c>
      <c r="H108" s="110" t="s">
        <v>127</v>
      </c>
      <c r="I108" s="127">
        <v>0.46700000000000003</v>
      </c>
      <c r="J108" s="121" t="s">
        <v>735</v>
      </c>
      <c r="K108" s="117">
        <v>571522.76</v>
      </c>
      <c r="L108" s="117">
        <v>285761</v>
      </c>
      <c r="M108" s="118">
        <v>285761.76</v>
      </c>
      <c r="N108" s="119">
        <v>0.5</v>
      </c>
      <c r="O108" s="120">
        <v>285761</v>
      </c>
      <c r="P108" s="68" t="b">
        <f t="shared" si="13"/>
        <v>1</v>
      </c>
      <c r="Q108" s="69">
        <f t="shared" si="14"/>
        <v>0.5</v>
      </c>
      <c r="R108" s="70" t="b">
        <f t="shared" si="15"/>
        <v>1</v>
      </c>
      <c r="S108" s="70" t="b">
        <f t="shared" si="16"/>
        <v>1</v>
      </c>
    </row>
    <row r="109" spans="1:19" s="71" customFormat="1" ht="28.8" x14ac:dyDescent="0.3">
      <c r="A109" s="109">
        <v>107</v>
      </c>
      <c r="B109" s="121" t="s">
        <v>384</v>
      </c>
      <c r="C109" s="111" t="s">
        <v>74</v>
      </c>
      <c r="D109" s="121" t="s">
        <v>208</v>
      </c>
      <c r="E109" s="121">
        <v>1207082</v>
      </c>
      <c r="F109" s="126" t="s">
        <v>152</v>
      </c>
      <c r="G109" s="114" t="s">
        <v>573</v>
      </c>
      <c r="H109" s="110" t="s">
        <v>127</v>
      </c>
      <c r="I109" s="127">
        <v>0.39</v>
      </c>
      <c r="J109" s="121" t="s">
        <v>139</v>
      </c>
      <c r="K109" s="117">
        <v>554213.61</v>
      </c>
      <c r="L109" s="117">
        <v>332528</v>
      </c>
      <c r="M109" s="118">
        <v>221685.61</v>
      </c>
      <c r="N109" s="119">
        <v>0.6</v>
      </c>
      <c r="O109" s="120">
        <v>332528</v>
      </c>
      <c r="P109" s="68" t="b">
        <f t="shared" si="13"/>
        <v>1</v>
      </c>
      <c r="Q109" s="69">
        <f t="shared" si="14"/>
        <v>0.6</v>
      </c>
      <c r="R109" s="70" t="b">
        <f t="shared" si="15"/>
        <v>1</v>
      </c>
      <c r="S109" s="70" t="b">
        <f t="shared" si="16"/>
        <v>1</v>
      </c>
    </row>
    <row r="110" spans="1:19" s="71" customFormat="1" ht="28.8" x14ac:dyDescent="0.3">
      <c r="A110" s="109">
        <v>108</v>
      </c>
      <c r="B110" s="121" t="s">
        <v>385</v>
      </c>
      <c r="C110" s="111" t="s">
        <v>74</v>
      </c>
      <c r="D110" s="121" t="s">
        <v>252</v>
      </c>
      <c r="E110" s="121">
        <v>1215092</v>
      </c>
      <c r="F110" s="126" t="s">
        <v>161</v>
      </c>
      <c r="G110" s="114" t="s">
        <v>574</v>
      </c>
      <c r="H110" s="110" t="s">
        <v>127</v>
      </c>
      <c r="I110" s="127">
        <v>0.313</v>
      </c>
      <c r="J110" s="121" t="s">
        <v>695</v>
      </c>
      <c r="K110" s="117">
        <v>604606.07999999996</v>
      </c>
      <c r="L110" s="117">
        <v>332533</v>
      </c>
      <c r="M110" s="118">
        <v>272073.07999999996</v>
      </c>
      <c r="N110" s="119">
        <v>0.55000000000000004</v>
      </c>
      <c r="O110" s="120">
        <v>332533</v>
      </c>
      <c r="P110" s="68" t="b">
        <f t="shared" si="13"/>
        <v>1</v>
      </c>
      <c r="Q110" s="69">
        <f t="shared" si="14"/>
        <v>0.55000000000000004</v>
      </c>
      <c r="R110" s="70" t="b">
        <f t="shared" si="15"/>
        <v>1</v>
      </c>
      <c r="S110" s="70" t="b">
        <f t="shared" si="16"/>
        <v>1</v>
      </c>
    </row>
    <row r="111" spans="1:19" s="71" customFormat="1" ht="28.8" x14ac:dyDescent="0.3">
      <c r="A111" s="109">
        <v>109</v>
      </c>
      <c r="B111" s="121" t="s">
        <v>386</v>
      </c>
      <c r="C111" s="111" t="s">
        <v>74</v>
      </c>
      <c r="D111" s="121" t="s">
        <v>253</v>
      </c>
      <c r="E111" s="121">
        <v>1210073</v>
      </c>
      <c r="F111" s="126" t="s">
        <v>155</v>
      </c>
      <c r="G111" s="124" t="s">
        <v>575</v>
      </c>
      <c r="H111" s="110" t="s">
        <v>127</v>
      </c>
      <c r="I111" s="127">
        <v>0.192</v>
      </c>
      <c r="J111" s="121" t="s">
        <v>736</v>
      </c>
      <c r="K111" s="117">
        <v>723066.02</v>
      </c>
      <c r="L111" s="117">
        <v>361533</v>
      </c>
      <c r="M111" s="118">
        <v>361533.02</v>
      </c>
      <c r="N111" s="119">
        <v>0.5</v>
      </c>
      <c r="O111" s="120">
        <v>361533</v>
      </c>
      <c r="P111" s="68" t="b">
        <f t="shared" si="13"/>
        <v>1</v>
      </c>
      <c r="Q111" s="69">
        <f t="shared" si="14"/>
        <v>0.5</v>
      </c>
      <c r="R111" s="70" t="b">
        <f t="shared" si="15"/>
        <v>1</v>
      </c>
      <c r="S111" s="70" t="b">
        <f t="shared" si="16"/>
        <v>1</v>
      </c>
    </row>
    <row r="112" spans="1:19" s="71" customFormat="1" ht="43.2" x14ac:dyDescent="0.3">
      <c r="A112" s="109">
        <v>110</v>
      </c>
      <c r="B112" s="121" t="s">
        <v>387</v>
      </c>
      <c r="C112" s="111" t="s">
        <v>74</v>
      </c>
      <c r="D112" s="121" t="s">
        <v>254</v>
      </c>
      <c r="E112" s="121">
        <v>1203013</v>
      </c>
      <c r="F112" s="126" t="s">
        <v>148</v>
      </c>
      <c r="G112" s="124" t="s">
        <v>576</v>
      </c>
      <c r="H112" s="110" t="s">
        <v>127</v>
      </c>
      <c r="I112" s="127">
        <v>1.4</v>
      </c>
      <c r="J112" s="128" t="s">
        <v>737</v>
      </c>
      <c r="K112" s="117">
        <v>1105388.8500000001</v>
      </c>
      <c r="L112" s="117">
        <f>ROUNDDOWN(K112*N112,2)</f>
        <v>829041.63</v>
      </c>
      <c r="M112" s="118">
        <f>K112-L112</f>
        <v>276347.22000000009</v>
      </c>
      <c r="N112" s="119">
        <v>0.75</v>
      </c>
      <c r="O112" s="120">
        <f>L112</f>
        <v>829041.63</v>
      </c>
      <c r="P112" s="68" t="b">
        <f t="shared" si="13"/>
        <v>1</v>
      </c>
      <c r="Q112" s="69">
        <f t="shared" si="14"/>
        <v>0.75</v>
      </c>
      <c r="R112" s="70" t="b">
        <f t="shared" si="15"/>
        <v>1</v>
      </c>
      <c r="S112" s="70" t="b">
        <f t="shared" si="16"/>
        <v>1</v>
      </c>
    </row>
    <row r="113" spans="1:19" s="71" customFormat="1" ht="28.8" x14ac:dyDescent="0.3">
      <c r="A113" s="109">
        <v>111</v>
      </c>
      <c r="B113" s="121" t="s">
        <v>388</v>
      </c>
      <c r="C113" s="111" t="s">
        <v>74</v>
      </c>
      <c r="D113" s="121" t="s">
        <v>255</v>
      </c>
      <c r="E113" s="121">
        <v>1214023</v>
      </c>
      <c r="F113" s="126" t="s">
        <v>160</v>
      </c>
      <c r="G113" s="124" t="s">
        <v>577</v>
      </c>
      <c r="H113" s="110" t="s">
        <v>127</v>
      </c>
      <c r="I113" s="127">
        <v>0.98599999999999999</v>
      </c>
      <c r="J113" s="121" t="s">
        <v>738</v>
      </c>
      <c r="K113" s="117">
        <v>374433.32</v>
      </c>
      <c r="L113" s="117">
        <v>187216</v>
      </c>
      <c r="M113" s="118">
        <v>187217.32</v>
      </c>
      <c r="N113" s="119">
        <v>0.5</v>
      </c>
      <c r="O113" s="120">
        <v>187216</v>
      </c>
      <c r="P113" s="68" t="b">
        <f t="shared" si="13"/>
        <v>1</v>
      </c>
      <c r="Q113" s="69">
        <f t="shared" si="14"/>
        <v>0.5</v>
      </c>
      <c r="R113" s="70" t="b">
        <f t="shared" si="15"/>
        <v>1</v>
      </c>
      <c r="S113" s="70" t="b">
        <f t="shared" si="16"/>
        <v>1</v>
      </c>
    </row>
    <row r="114" spans="1:19" s="71" customFormat="1" ht="28.8" x14ac:dyDescent="0.3">
      <c r="A114" s="109">
        <v>112</v>
      </c>
      <c r="B114" s="121" t="s">
        <v>389</v>
      </c>
      <c r="C114" s="111" t="s">
        <v>74</v>
      </c>
      <c r="D114" s="121" t="s">
        <v>256</v>
      </c>
      <c r="E114" s="121">
        <v>1205062</v>
      </c>
      <c r="F114" s="126" t="s">
        <v>150</v>
      </c>
      <c r="G114" s="124" t="s">
        <v>578</v>
      </c>
      <c r="H114" s="110" t="s">
        <v>127</v>
      </c>
      <c r="I114" s="127">
        <v>0.94099999999999995</v>
      </c>
      <c r="J114" s="121" t="s">
        <v>694</v>
      </c>
      <c r="K114" s="117">
        <v>496123.81</v>
      </c>
      <c r="L114" s="117">
        <v>272868</v>
      </c>
      <c r="M114" s="118">
        <v>223255.81</v>
      </c>
      <c r="N114" s="119">
        <v>0.55000000000000004</v>
      </c>
      <c r="O114" s="120">
        <v>272868</v>
      </c>
      <c r="P114" s="68" t="b">
        <f t="shared" si="13"/>
        <v>1</v>
      </c>
      <c r="Q114" s="69">
        <f t="shared" si="14"/>
        <v>0.55000000000000004</v>
      </c>
      <c r="R114" s="70" t="b">
        <f t="shared" si="15"/>
        <v>1</v>
      </c>
      <c r="S114" s="70" t="b">
        <f t="shared" si="16"/>
        <v>1</v>
      </c>
    </row>
    <row r="115" spans="1:19" s="71" customFormat="1" ht="43.2" x14ac:dyDescent="0.3">
      <c r="A115" s="109">
        <v>113</v>
      </c>
      <c r="B115" s="121" t="s">
        <v>390</v>
      </c>
      <c r="C115" s="111" t="s">
        <v>74</v>
      </c>
      <c r="D115" s="121" t="s">
        <v>257</v>
      </c>
      <c r="E115" s="121">
        <v>1208053</v>
      </c>
      <c r="F115" s="126" t="s">
        <v>153</v>
      </c>
      <c r="G115" s="124" t="s">
        <v>579</v>
      </c>
      <c r="H115" s="110" t="s">
        <v>127</v>
      </c>
      <c r="I115" s="127">
        <v>0.60499999999999998</v>
      </c>
      <c r="J115" s="121" t="s">
        <v>673</v>
      </c>
      <c r="K115" s="117">
        <v>277325.37</v>
      </c>
      <c r="L115" s="117">
        <v>138662</v>
      </c>
      <c r="M115" s="118">
        <v>138663.37</v>
      </c>
      <c r="N115" s="119">
        <v>0.5</v>
      </c>
      <c r="O115" s="120">
        <v>138662</v>
      </c>
      <c r="P115" s="68" t="b">
        <f t="shared" si="13"/>
        <v>1</v>
      </c>
      <c r="Q115" s="69">
        <f t="shared" si="14"/>
        <v>0.5</v>
      </c>
      <c r="R115" s="70" t="b">
        <f t="shared" si="15"/>
        <v>1</v>
      </c>
      <c r="S115" s="70" t="b">
        <f t="shared" si="16"/>
        <v>1</v>
      </c>
    </row>
    <row r="116" spans="1:19" s="71" customFormat="1" ht="28.8" x14ac:dyDescent="0.3">
      <c r="A116" s="109">
        <v>114</v>
      </c>
      <c r="B116" s="121" t="s">
        <v>391</v>
      </c>
      <c r="C116" s="111" t="s">
        <v>74</v>
      </c>
      <c r="D116" s="121" t="s">
        <v>244</v>
      </c>
      <c r="E116" s="121">
        <v>1215072</v>
      </c>
      <c r="F116" s="126" t="s">
        <v>161</v>
      </c>
      <c r="G116" s="124" t="s">
        <v>580</v>
      </c>
      <c r="H116" s="110" t="s">
        <v>127</v>
      </c>
      <c r="I116" s="127">
        <v>0.49399999999999999</v>
      </c>
      <c r="J116" s="121" t="s">
        <v>138</v>
      </c>
      <c r="K116" s="117">
        <v>239303.63</v>
      </c>
      <c r="L116" s="117">
        <v>143582</v>
      </c>
      <c r="M116" s="118">
        <v>95721.63</v>
      </c>
      <c r="N116" s="119">
        <v>0.6</v>
      </c>
      <c r="O116" s="120">
        <v>143582</v>
      </c>
      <c r="P116" s="68" t="b">
        <f t="shared" si="13"/>
        <v>1</v>
      </c>
      <c r="Q116" s="69">
        <f t="shared" si="14"/>
        <v>0.6</v>
      </c>
      <c r="R116" s="70" t="b">
        <f t="shared" si="15"/>
        <v>1</v>
      </c>
      <c r="S116" s="70" t="b">
        <f t="shared" si="16"/>
        <v>1</v>
      </c>
    </row>
    <row r="117" spans="1:19" s="71" customFormat="1" ht="28.8" x14ac:dyDescent="0.3">
      <c r="A117" s="109">
        <v>115</v>
      </c>
      <c r="B117" s="121" t="s">
        <v>392</v>
      </c>
      <c r="C117" s="111" t="s">
        <v>74</v>
      </c>
      <c r="D117" s="121" t="s">
        <v>243</v>
      </c>
      <c r="E117" s="121">
        <v>1216022</v>
      </c>
      <c r="F117" s="126" t="s">
        <v>162</v>
      </c>
      <c r="G117" s="124" t="s">
        <v>581</v>
      </c>
      <c r="H117" s="110" t="s">
        <v>127</v>
      </c>
      <c r="I117" s="127">
        <v>0.22</v>
      </c>
      <c r="J117" s="121" t="s">
        <v>728</v>
      </c>
      <c r="K117" s="117">
        <v>105688.14</v>
      </c>
      <c r="L117" s="117">
        <v>63412</v>
      </c>
      <c r="M117" s="118">
        <v>42276.14</v>
      </c>
      <c r="N117" s="119">
        <v>0.6</v>
      </c>
      <c r="O117" s="120">
        <v>63412</v>
      </c>
      <c r="P117" s="68" t="b">
        <f t="shared" si="13"/>
        <v>1</v>
      </c>
      <c r="Q117" s="69">
        <f t="shared" si="14"/>
        <v>0.6</v>
      </c>
      <c r="R117" s="70" t="b">
        <f t="shared" si="15"/>
        <v>1</v>
      </c>
      <c r="S117" s="70" t="b">
        <f t="shared" si="16"/>
        <v>1</v>
      </c>
    </row>
    <row r="118" spans="1:19" s="71" customFormat="1" ht="28.8" x14ac:dyDescent="0.3">
      <c r="A118" s="109">
        <v>116</v>
      </c>
      <c r="B118" s="121" t="s">
        <v>393</v>
      </c>
      <c r="C118" s="111" t="s">
        <v>74</v>
      </c>
      <c r="D118" s="121" t="s">
        <v>258</v>
      </c>
      <c r="E118" s="121">
        <v>1205042</v>
      </c>
      <c r="F118" s="126" t="s">
        <v>150</v>
      </c>
      <c r="G118" s="124" t="s">
        <v>582</v>
      </c>
      <c r="H118" s="110" t="s">
        <v>127</v>
      </c>
      <c r="I118" s="127">
        <v>0.79</v>
      </c>
      <c r="J118" s="121" t="s">
        <v>739</v>
      </c>
      <c r="K118" s="117">
        <v>478701.73</v>
      </c>
      <c r="L118" s="117">
        <v>287221</v>
      </c>
      <c r="M118" s="118">
        <v>191480.72999999998</v>
      </c>
      <c r="N118" s="119">
        <v>0.6</v>
      </c>
      <c r="O118" s="120">
        <v>287221</v>
      </c>
      <c r="P118" s="68" t="b">
        <f t="shared" si="13"/>
        <v>1</v>
      </c>
      <c r="Q118" s="69">
        <f t="shared" si="14"/>
        <v>0.6</v>
      </c>
      <c r="R118" s="70" t="b">
        <f t="shared" si="15"/>
        <v>1</v>
      </c>
      <c r="S118" s="70" t="b">
        <f t="shared" si="16"/>
        <v>1</v>
      </c>
    </row>
    <row r="119" spans="1:19" s="71" customFormat="1" ht="28.8" x14ac:dyDescent="0.3">
      <c r="A119" s="109">
        <v>117</v>
      </c>
      <c r="B119" s="121" t="s">
        <v>394</v>
      </c>
      <c r="C119" s="111" t="s">
        <v>74</v>
      </c>
      <c r="D119" s="121" t="s">
        <v>259</v>
      </c>
      <c r="E119" s="121">
        <v>1204062</v>
      </c>
      <c r="F119" s="126" t="s">
        <v>149</v>
      </c>
      <c r="G119" s="124" t="s">
        <v>583</v>
      </c>
      <c r="H119" s="110" t="s">
        <v>127</v>
      </c>
      <c r="I119" s="127">
        <v>0.47599999999999998</v>
      </c>
      <c r="J119" s="121" t="s">
        <v>740</v>
      </c>
      <c r="K119" s="133">
        <v>398981.62</v>
      </c>
      <c r="L119" s="117">
        <f>ROUNDDOWN(K119*N119,2)</f>
        <v>319185.28999999998</v>
      </c>
      <c r="M119" s="118">
        <f>K119-L119</f>
        <v>79796.330000000016</v>
      </c>
      <c r="N119" s="119">
        <v>0.8</v>
      </c>
      <c r="O119" s="120">
        <f>L119</f>
        <v>319185.28999999998</v>
      </c>
      <c r="P119" s="68" t="b">
        <f t="shared" si="13"/>
        <v>1</v>
      </c>
      <c r="Q119" s="69">
        <f t="shared" si="14"/>
        <v>0.8</v>
      </c>
      <c r="R119" s="70" t="b">
        <f t="shared" si="15"/>
        <v>1</v>
      </c>
      <c r="S119" s="70" t="b">
        <f t="shared" si="16"/>
        <v>1</v>
      </c>
    </row>
    <row r="120" spans="1:19" s="71" customFormat="1" ht="43.2" x14ac:dyDescent="0.3">
      <c r="A120" s="109">
        <v>118</v>
      </c>
      <c r="B120" s="121" t="s">
        <v>481</v>
      </c>
      <c r="C120" s="111" t="s">
        <v>74</v>
      </c>
      <c r="D120" s="121" t="s">
        <v>285</v>
      </c>
      <c r="E120" s="121">
        <v>1211102</v>
      </c>
      <c r="F120" s="126" t="s">
        <v>156</v>
      </c>
      <c r="G120" s="124" t="s">
        <v>668</v>
      </c>
      <c r="H120" s="110" t="s">
        <v>127</v>
      </c>
      <c r="I120" s="127">
        <v>7.0999999999999994E-2</v>
      </c>
      <c r="J120" s="121" t="s">
        <v>763</v>
      </c>
      <c r="K120" s="117">
        <v>67353.48</v>
      </c>
      <c r="L120" s="117">
        <v>33676</v>
      </c>
      <c r="M120" s="118">
        <v>33677.479999999996</v>
      </c>
      <c r="N120" s="119">
        <v>0.5</v>
      </c>
      <c r="O120" s="120">
        <v>33676</v>
      </c>
      <c r="P120" s="68" t="b">
        <f t="shared" si="13"/>
        <v>1</v>
      </c>
      <c r="Q120" s="69">
        <f t="shared" si="14"/>
        <v>0.5</v>
      </c>
      <c r="R120" s="70" t="b">
        <f t="shared" si="15"/>
        <v>1</v>
      </c>
      <c r="S120" s="70" t="b">
        <f t="shared" si="16"/>
        <v>1</v>
      </c>
    </row>
    <row r="121" spans="1:19" s="71" customFormat="1" ht="28.8" x14ac:dyDescent="0.3">
      <c r="A121" s="109">
        <v>119</v>
      </c>
      <c r="B121" s="121" t="s">
        <v>417</v>
      </c>
      <c r="C121" s="111" t="s">
        <v>74</v>
      </c>
      <c r="D121" s="121" t="s">
        <v>264</v>
      </c>
      <c r="E121" s="121">
        <v>1208032</v>
      </c>
      <c r="F121" s="126" t="s">
        <v>153</v>
      </c>
      <c r="G121" s="124" t="s">
        <v>606</v>
      </c>
      <c r="H121" s="110" t="s">
        <v>127</v>
      </c>
      <c r="I121" s="127">
        <v>1</v>
      </c>
      <c r="J121" s="121" t="s">
        <v>743</v>
      </c>
      <c r="K121" s="117">
        <v>777149.18</v>
      </c>
      <c r="L121" s="117">
        <v>388574</v>
      </c>
      <c r="M121" s="118">
        <v>388575.18000000005</v>
      </c>
      <c r="N121" s="119">
        <v>0.5</v>
      </c>
      <c r="O121" s="120">
        <v>388574</v>
      </c>
      <c r="P121" s="68" t="b">
        <f t="shared" ref="P121:P123" si="17">L121=SUM(O121:O121)</f>
        <v>1</v>
      </c>
      <c r="Q121" s="69">
        <f t="shared" ref="Q121:Q123" si="18">ROUND(L121/K121,4)</f>
        <v>0.5</v>
      </c>
      <c r="R121" s="70" t="b">
        <f t="shared" ref="R121:R123" si="19">Q121=N121</f>
        <v>1</v>
      </c>
      <c r="S121" s="70" t="b">
        <f t="shared" ref="S121:S123" si="20">K121=L121+M121</f>
        <v>1</v>
      </c>
    </row>
    <row r="122" spans="1:19" s="71" customFormat="1" ht="28.8" x14ac:dyDescent="0.3">
      <c r="A122" s="109">
        <v>120</v>
      </c>
      <c r="B122" s="121" t="s">
        <v>437</v>
      </c>
      <c r="C122" s="111" t="s">
        <v>74</v>
      </c>
      <c r="D122" s="121" t="s">
        <v>273</v>
      </c>
      <c r="E122" s="121">
        <v>1211112</v>
      </c>
      <c r="F122" s="126" t="s">
        <v>156</v>
      </c>
      <c r="G122" s="124" t="s">
        <v>626</v>
      </c>
      <c r="H122" s="110" t="s">
        <v>127</v>
      </c>
      <c r="I122" s="127">
        <v>0.71</v>
      </c>
      <c r="J122" s="121" t="s">
        <v>681</v>
      </c>
      <c r="K122" s="117">
        <v>703263.25</v>
      </c>
      <c r="L122" s="117">
        <v>421957</v>
      </c>
      <c r="M122" s="118">
        <v>281306.25</v>
      </c>
      <c r="N122" s="119">
        <v>0.6</v>
      </c>
      <c r="O122" s="120">
        <v>421957</v>
      </c>
      <c r="P122" s="68" t="b">
        <f t="shared" si="17"/>
        <v>1</v>
      </c>
      <c r="Q122" s="69">
        <f>ROUND(L122/K122,4)</f>
        <v>0.6</v>
      </c>
      <c r="R122" s="70" t="b">
        <f t="shared" si="19"/>
        <v>1</v>
      </c>
      <c r="S122" s="70" t="b">
        <f t="shared" si="20"/>
        <v>1</v>
      </c>
    </row>
    <row r="123" spans="1:19" s="71" customFormat="1" ht="43.2" x14ac:dyDescent="0.3">
      <c r="A123" s="109">
        <v>121</v>
      </c>
      <c r="B123" s="121" t="s">
        <v>434</v>
      </c>
      <c r="C123" s="111" t="s">
        <v>74</v>
      </c>
      <c r="D123" s="121" t="s">
        <v>275</v>
      </c>
      <c r="E123" s="121">
        <v>1206052</v>
      </c>
      <c r="F123" s="126" t="s">
        <v>151</v>
      </c>
      <c r="G123" s="124" t="s">
        <v>623</v>
      </c>
      <c r="H123" s="110" t="s">
        <v>127</v>
      </c>
      <c r="I123" s="127">
        <v>0.72499999999999998</v>
      </c>
      <c r="J123" s="121" t="s">
        <v>750</v>
      </c>
      <c r="K123" s="117">
        <v>392578.75</v>
      </c>
      <c r="L123" s="117">
        <f>ROUNDDOWN(K123*N123,2)</f>
        <v>314063</v>
      </c>
      <c r="M123" s="118">
        <f>K123-L123</f>
        <v>78515.75</v>
      </c>
      <c r="N123" s="119">
        <v>0.8</v>
      </c>
      <c r="O123" s="120">
        <f>L123</f>
        <v>314063</v>
      </c>
      <c r="P123" s="68" t="b">
        <f t="shared" si="17"/>
        <v>1</v>
      </c>
      <c r="Q123" s="69">
        <f t="shared" si="18"/>
        <v>0.8</v>
      </c>
      <c r="R123" s="70" t="b">
        <f t="shared" si="19"/>
        <v>1</v>
      </c>
      <c r="S123" s="70" t="b">
        <f t="shared" si="20"/>
        <v>1</v>
      </c>
    </row>
    <row r="124" spans="1:19" s="71" customFormat="1" ht="28.8" x14ac:dyDescent="0.3">
      <c r="A124" s="109">
        <v>122</v>
      </c>
      <c r="B124" s="121" t="s">
        <v>470</v>
      </c>
      <c r="C124" s="111" t="s">
        <v>74</v>
      </c>
      <c r="D124" s="121" t="s">
        <v>233</v>
      </c>
      <c r="E124" s="121">
        <v>1211072</v>
      </c>
      <c r="F124" s="126" t="s">
        <v>156</v>
      </c>
      <c r="G124" s="124" t="s">
        <v>657</v>
      </c>
      <c r="H124" s="110" t="s">
        <v>127</v>
      </c>
      <c r="I124" s="127">
        <v>0.23</v>
      </c>
      <c r="J124" s="121" t="s">
        <v>722</v>
      </c>
      <c r="K124" s="117">
        <v>145200.41</v>
      </c>
      <c r="L124" s="117">
        <v>72600</v>
      </c>
      <c r="M124" s="118">
        <v>72600.41</v>
      </c>
      <c r="N124" s="119">
        <v>0.5</v>
      </c>
      <c r="O124" s="120">
        <v>72600</v>
      </c>
      <c r="P124" s="68" t="b">
        <f t="shared" ref="P124" si="21">L124=SUM(O124:O124)</f>
        <v>1</v>
      </c>
      <c r="Q124" s="69">
        <f t="shared" ref="Q124" si="22">ROUND(L124/K124,4)</f>
        <v>0.5</v>
      </c>
      <c r="R124" s="70" t="b">
        <f t="shared" ref="R124" si="23">Q124=N124</f>
        <v>1</v>
      </c>
      <c r="S124" s="70" t="b">
        <f t="shared" ref="S124" si="24">K124=L124+M124</f>
        <v>1</v>
      </c>
    </row>
    <row r="125" spans="1:19" s="71" customFormat="1" ht="28.8" x14ac:dyDescent="0.3">
      <c r="A125" s="109">
        <v>123</v>
      </c>
      <c r="B125" s="121" t="s">
        <v>476</v>
      </c>
      <c r="C125" s="111" t="s">
        <v>74</v>
      </c>
      <c r="D125" s="121" t="s">
        <v>285</v>
      </c>
      <c r="E125" s="121">
        <v>1211102</v>
      </c>
      <c r="F125" s="126" t="s">
        <v>156</v>
      </c>
      <c r="G125" s="124" t="s">
        <v>663</v>
      </c>
      <c r="H125" s="110" t="s">
        <v>127</v>
      </c>
      <c r="I125" s="127">
        <v>0.15</v>
      </c>
      <c r="J125" s="121" t="s">
        <v>763</v>
      </c>
      <c r="K125" s="120">
        <v>115002.82</v>
      </c>
      <c r="L125" s="117">
        <v>57501</v>
      </c>
      <c r="M125" s="118">
        <v>57501.820000000007</v>
      </c>
      <c r="N125" s="119">
        <v>0.5</v>
      </c>
      <c r="O125" s="120">
        <v>57501</v>
      </c>
      <c r="P125" s="68" t="b">
        <f t="shared" ref="P125:P126" si="25">L125=SUM(O125:O125)</f>
        <v>1</v>
      </c>
      <c r="Q125" s="69">
        <f t="shared" ref="Q125:Q126" si="26">ROUND(L125/K125,4)</f>
        <v>0.5</v>
      </c>
      <c r="R125" s="70" t="b">
        <f t="shared" ref="R125:R126" si="27">Q125=N125</f>
        <v>1</v>
      </c>
      <c r="S125" s="70" t="b">
        <f t="shared" ref="S125:S126" si="28">K125=L125+M125</f>
        <v>1</v>
      </c>
    </row>
    <row r="126" spans="1:19" s="71" customFormat="1" ht="43.2" x14ac:dyDescent="0.3">
      <c r="A126" s="109">
        <v>124</v>
      </c>
      <c r="B126" s="121" t="s">
        <v>441</v>
      </c>
      <c r="C126" s="111" t="s">
        <v>74</v>
      </c>
      <c r="D126" s="121" t="s">
        <v>278</v>
      </c>
      <c r="E126" s="121">
        <v>1206082</v>
      </c>
      <c r="F126" s="126" t="s">
        <v>151</v>
      </c>
      <c r="G126" s="124" t="s">
        <v>630</v>
      </c>
      <c r="H126" s="110" t="s">
        <v>127</v>
      </c>
      <c r="I126" s="127">
        <v>0.59699999999999998</v>
      </c>
      <c r="J126" s="121" t="s">
        <v>753</v>
      </c>
      <c r="K126" s="117">
        <v>609578.53</v>
      </c>
      <c r="L126" s="117">
        <v>304789</v>
      </c>
      <c r="M126" s="118">
        <v>304789.53000000003</v>
      </c>
      <c r="N126" s="119">
        <v>0.5</v>
      </c>
      <c r="O126" s="120">
        <v>304789</v>
      </c>
      <c r="P126" s="68" t="b">
        <f t="shared" si="25"/>
        <v>1</v>
      </c>
      <c r="Q126" s="69">
        <f t="shared" si="26"/>
        <v>0.5</v>
      </c>
      <c r="R126" s="70" t="b">
        <f t="shared" si="27"/>
        <v>1</v>
      </c>
      <c r="S126" s="70" t="b">
        <f t="shared" si="28"/>
        <v>1</v>
      </c>
    </row>
    <row r="127" spans="1:19" s="71" customFormat="1" ht="28.8" x14ac:dyDescent="0.3">
      <c r="A127" s="109">
        <v>125</v>
      </c>
      <c r="B127" s="121" t="s">
        <v>466</v>
      </c>
      <c r="C127" s="111" t="s">
        <v>74</v>
      </c>
      <c r="D127" s="121" t="s">
        <v>282</v>
      </c>
      <c r="E127" s="121">
        <v>1213093</v>
      </c>
      <c r="F127" s="126" t="s">
        <v>159</v>
      </c>
      <c r="G127" s="124" t="s">
        <v>654</v>
      </c>
      <c r="H127" s="110" t="s">
        <v>127</v>
      </c>
      <c r="I127" s="127">
        <v>0.28699999999999998</v>
      </c>
      <c r="J127" s="121" t="s">
        <v>677</v>
      </c>
      <c r="K127" s="117">
        <v>410055.72</v>
      </c>
      <c r="L127" s="117">
        <v>205027</v>
      </c>
      <c r="M127" s="118">
        <v>205028.71999999997</v>
      </c>
      <c r="N127" s="119">
        <v>0.5</v>
      </c>
      <c r="O127" s="120">
        <v>205027</v>
      </c>
      <c r="P127" s="68" t="b">
        <f>L127=SUM(O127:O127)</f>
        <v>1</v>
      </c>
      <c r="Q127" s="69">
        <f>ROUND(L127/K127,4)</f>
        <v>0.5</v>
      </c>
      <c r="R127" s="70" t="b">
        <f>Q127=N127</f>
        <v>1</v>
      </c>
      <c r="S127" s="70" t="b">
        <f>K127=L127+M127</f>
        <v>1</v>
      </c>
    </row>
    <row r="128" spans="1:19" s="71" customFormat="1" ht="28.8" x14ac:dyDescent="0.3">
      <c r="A128" s="109">
        <v>126</v>
      </c>
      <c r="B128" s="121" t="s">
        <v>399</v>
      </c>
      <c r="C128" s="111" t="s">
        <v>74</v>
      </c>
      <c r="D128" s="121" t="s">
        <v>261</v>
      </c>
      <c r="E128" s="121">
        <v>1206125</v>
      </c>
      <c r="F128" s="126" t="s">
        <v>151</v>
      </c>
      <c r="G128" s="124" t="s">
        <v>588</v>
      </c>
      <c r="H128" s="110" t="s">
        <v>127</v>
      </c>
      <c r="I128" s="127">
        <v>1.744</v>
      </c>
      <c r="J128" s="121" t="s">
        <v>130</v>
      </c>
      <c r="K128" s="117">
        <v>1087389.71</v>
      </c>
      <c r="L128" s="117">
        <f>ROUNDDOWN(K128*N128,2)</f>
        <v>706803.31</v>
      </c>
      <c r="M128" s="118">
        <f>K128-L128</f>
        <v>380586.39999999991</v>
      </c>
      <c r="N128" s="119">
        <v>0.65</v>
      </c>
      <c r="O128" s="120">
        <f>L128</f>
        <v>706803.31</v>
      </c>
      <c r="P128" s="68" t="b">
        <f>L128=SUM(O128:O128)</f>
        <v>1</v>
      </c>
      <c r="Q128" s="69">
        <f>ROUND(L128/K128,4)</f>
        <v>0.65</v>
      </c>
      <c r="R128" s="70" t="b">
        <f>Q128=N128</f>
        <v>1</v>
      </c>
      <c r="S128" s="70" t="b">
        <f>K128=L128+M128</f>
        <v>1</v>
      </c>
    </row>
    <row r="129" spans="1:19" s="71" customFormat="1" ht="28.8" x14ac:dyDescent="0.3">
      <c r="A129" s="109">
        <v>127</v>
      </c>
      <c r="B129" s="121" t="s">
        <v>457</v>
      </c>
      <c r="C129" s="111" t="s">
        <v>74</v>
      </c>
      <c r="D129" s="121" t="s">
        <v>268</v>
      </c>
      <c r="E129" s="121">
        <v>1216042</v>
      </c>
      <c r="F129" s="126" t="s">
        <v>162</v>
      </c>
      <c r="G129" s="124" t="s">
        <v>646</v>
      </c>
      <c r="H129" s="110" t="s">
        <v>127</v>
      </c>
      <c r="I129" s="127">
        <v>0.39</v>
      </c>
      <c r="J129" s="121" t="s">
        <v>746</v>
      </c>
      <c r="K129" s="117">
        <v>254180.26</v>
      </c>
      <c r="L129" s="117">
        <f>ROUNDDOWN(K129*N129,2)</f>
        <v>203344.2</v>
      </c>
      <c r="M129" s="118">
        <f>K129-L129</f>
        <v>50836.06</v>
      </c>
      <c r="N129" s="119">
        <v>0.8</v>
      </c>
      <c r="O129" s="120">
        <f>L129</f>
        <v>203344.2</v>
      </c>
      <c r="P129" s="68" t="b">
        <f>L129=SUM(O129:O129)</f>
        <v>1</v>
      </c>
      <c r="Q129" s="69">
        <f>ROUND(L129/K129,4)</f>
        <v>0.8</v>
      </c>
      <c r="R129" s="70" t="b">
        <f>Q129=N129</f>
        <v>1</v>
      </c>
      <c r="S129" s="70" t="b">
        <f>K129=L129+M129</f>
        <v>1</v>
      </c>
    </row>
    <row r="130" spans="1:19" s="71" customFormat="1" ht="28.8" x14ac:dyDescent="0.3">
      <c r="A130" s="109">
        <v>128</v>
      </c>
      <c r="B130" s="121" t="s">
        <v>479</v>
      </c>
      <c r="C130" s="111" t="s">
        <v>74</v>
      </c>
      <c r="D130" s="121" t="s">
        <v>247</v>
      </c>
      <c r="E130" s="121">
        <v>1219032</v>
      </c>
      <c r="F130" s="126" t="s">
        <v>164</v>
      </c>
      <c r="G130" s="124" t="s">
        <v>666</v>
      </c>
      <c r="H130" s="110" t="s">
        <v>127</v>
      </c>
      <c r="I130" s="127">
        <v>0.123</v>
      </c>
      <c r="J130" s="121" t="s">
        <v>731</v>
      </c>
      <c r="K130" s="133">
        <v>194574.01</v>
      </c>
      <c r="L130" s="117">
        <v>97287</v>
      </c>
      <c r="M130" s="118">
        <v>97287.010000000009</v>
      </c>
      <c r="N130" s="119">
        <v>0.5</v>
      </c>
      <c r="O130" s="120">
        <v>97287</v>
      </c>
      <c r="P130" s="68" t="b">
        <f>L130=SUM(O130:O130)</f>
        <v>1</v>
      </c>
      <c r="Q130" s="69">
        <f>ROUND(L130/K130,4)</f>
        <v>0.5</v>
      </c>
      <c r="R130" s="70" t="b">
        <f>Q130=N130</f>
        <v>1</v>
      </c>
      <c r="S130" s="70" t="b">
        <f>K130=L130+M130</f>
        <v>1</v>
      </c>
    </row>
    <row r="131" spans="1:19" s="71" customFormat="1" ht="43.2" x14ac:dyDescent="0.3">
      <c r="A131" s="109">
        <v>129</v>
      </c>
      <c r="B131" s="121" t="s">
        <v>295</v>
      </c>
      <c r="C131" s="111" t="s">
        <v>74</v>
      </c>
      <c r="D131" s="121" t="s">
        <v>174</v>
      </c>
      <c r="E131" s="121">
        <v>1216162</v>
      </c>
      <c r="F131" s="126" t="s">
        <v>162</v>
      </c>
      <c r="G131" s="124" t="s">
        <v>766</v>
      </c>
      <c r="H131" s="110" t="s">
        <v>127</v>
      </c>
      <c r="I131" s="127">
        <v>0.71899999999999997</v>
      </c>
      <c r="J131" s="121" t="s">
        <v>675</v>
      </c>
      <c r="K131" s="117">
        <v>465825.05</v>
      </c>
      <c r="L131" s="117">
        <v>256203</v>
      </c>
      <c r="M131" s="118">
        <v>209622.05</v>
      </c>
      <c r="N131" s="119">
        <v>0.55000000000000004</v>
      </c>
      <c r="O131" s="120">
        <v>256203</v>
      </c>
      <c r="P131" s="68" t="b">
        <f>L131=SUM(O131:O131)</f>
        <v>1</v>
      </c>
      <c r="Q131" s="69">
        <f>ROUND(L131/K131,4)</f>
        <v>0.55000000000000004</v>
      </c>
      <c r="R131" s="70" t="b">
        <f>Q131=N131</f>
        <v>1</v>
      </c>
      <c r="S131" s="70" t="b">
        <f>K131=L131+M131</f>
        <v>1</v>
      </c>
    </row>
    <row r="132" spans="1:19" s="71" customFormat="1" ht="72" x14ac:dyDescent="0.3">
      <c r="A132" s="109">
        <v>130</v>
      </c>
      <c r="B132" s="121" t="s">
        <v>465</v>
      </c>
      <c r="C132" s="111" t="s">
        <v>74</v>
      </c>
      <c r="D132" s="121" t="s">
        <v>281</v>
      </c>
      <c r="E132" s="121">
        <v>1211082</v>
      </c>
      <c r="F132" s="126" t="s">
        <v>156</v>
      </c>
      <c r="G132" s="124" t="s">
        <v>653</v>
      </c>
      <c r="H132" s="110" t="s">
        <v>127</v>
      </c>
      <c r="I132" s="127">
        <v>0.29899999999999999</v>
      </c>
      <c r="J132" s="121" t="s">
        <v>758</v>
      </c>
      <c r="K132" s="117">
        <v>664232.41</v>
      </c>
      <c r="L132" s="117">
        <v>332116</v>
      </c>
      <c r="M132" s="118">
        <v>332116.41000000003</v>
      </c>
      <c r="N132" s="119">
        <v>0.5</v>
      </c>
      <c r="O132" s="120">
        <v>332116</v>
      </c>
      <c r="P132" s="68" t="b">
        <f t="shared" ref="P132:P133" si="29">L132=SUM(O132:O132)</f>
        <v>1</v>
      </c>
      <c r="Q132" s="69">
        <f t="shared" ref="Q132:Q133" si="30">ROUND(L132/K132,4)</f>
        <v>0.5</v>
      </c>
      <c r="R132" s="70" t="b">
        <f t="shared" ref="R132:R133" si="31">Q132=N132</f>
        <v>1</v>
      </c>
      <c r="S132" s="70" t="b">
        <f t="shared" ref="S132:S133" si="32">K132=L132+M132</f>
        <v>1</v>
      </c>
    </row>
    <row r="133" spans="1:19" s="71" customFormat="1" ht="28.8" x14ac:dyDescent="0.3">
      <c r="A133" s="109">
        <v>131</v>
      </c>
      <c r="B133" s="121" t="s">
        <v>477</v>
      </c>
      <c r="C133" s="111" t="s">
        <v>74</v>
      </c>
      <c r="D133" s="121" t="s">
        <v>259</v>
      </c>
      <c r="E133" s="121">
        <v>1204062</v>
      </c>
      <c r="F133" s="126" t="s">
        <v>149</v>
      </c>
      <c r="G133" s="124" t="s">
        <v>664</v>
      </c>
      <c r="H133" s="110" t="s">
        <v>127</v>
      </c>
      <c r="I133" s="127">
        <v>0.14399999999999999</v>
      </c>
      <c r="J133" s="121" t="s">
        <v>740</v>
      </c>
      <c r="K133" s="117">
        <v>190620.15</v>
      </c>
      <c r="L133" s="117">
        <f>ROUNDDOWN(K133*N133,2)</f>
        <v>133434.1</v>
      </c>
      <c r="M133" s="118">
        <f>K133-L133</f>
        <v>57186.049999999988</v>
      </c>
      <c r="N133" s="119">
        <v>0.7</v>
      </c>
      <c r="O133" s="120">
        <f>L133</f>
        <v>133434.1</v>
      </c>
      <c r="P133" s="68" t="b">
        <f t="shared" si="29"/>
        <v>1</v>
      </c>
      <c r="Q133" s="69">
        <f t="shared" si="30"/>
        <v>0.7</v>
      </c>
      <c r="R133" s="70" t="b">
        <f t="shared" si="31"/>
        <v>1</v>
      </c>
      <c r="S133" s="70" t="b">
        <f t="shared" si="32"/>
        <v>1</v>
      </c>
    </row>
    <row r="134" spans="1:19" ht="28.8" x14ac:dyDescent="0.3">
      <c r="A134" s="134">
        <v>132</v>
      </c>
      <c r="B134" s="135" t="s">
        <v>288</v>
      </c>
      <c r="C134" s="136" t="s">
        <v>74</v>
      </c>
      <c r="D134" s="135" t="s">
        <v>167</v>
      </c>
      <c r="E134" s="135">
        <v>1212053</v>
      </c>
      <c r="F134" s="136" t="s">
        <v>158</v>
      </c>
      <c r="G134" s="137" t="s">
        <v>484</v>
      </c>
      <c r="H134" s="135" t="s">
        <v>127</v>
      </c>
      <c r="I134" s="76">
        <v>0.99099999999999999</v>
      </c>
      <c r="J134" s="135" t="s">
        <v>670</v>
      </c>
      <c r="K134" s="138">
        <v>1998563.59</v>
      </c>
      <c r="L134" s="138">
        <f>ROUNDDOWN(K134*N134,2)</f>
        <v>999281.79</v>
      </c>
      <c r="M134" s="139">
        <f>K134-L134</f>
        <v>999281.8</v>
      </c>
      <c r="N134" s="140">
        <v>0.5</v>
      </c>
      <c r="O134" s="141">
        <f>L134</f>
        <v>999281.79</v>
      </c>
      <c r="P134" s="1" t="b">
        <f t="shared" ref="P134" si="33">L134=SUM(O134:O134)</f>
        <v>1</v>
      </c>
      <c r="Q134" s="21">
        <f t="shared" ref="Q134" si="34">ROUND(L134/K134,4)</f>
        <v>0.5</v>
      </c>
      <c r="R134" s="22" t="b">
        <f t="shared" ref="R134" si="35">Q134=N134</f>
        <v>1</v>
      </c>
      <c r="S134" s="22" t="b">
        <f t="shared" ref="S134" si="36">K134=L134+M134</f>
        <v>1</v>
      </c>
    </row>
    <row r="135" spans="1:19" x14ac:dyDescent="0.3">
      <c r="A135" s="167" t="s">
        <v>36</v>
      </c>
      <c r="B135" s="167"/>
      <c r="C135" s="167"/>
      <c r="D135" s="167"/>
      <c r="E135" s="167"/>
      <c r="F135" s="167"/>
      <c r="G135" s="167"/>
      <c r="H135" s="167"/>
      <c r="I135" s="25">
        <f>SUM(I3:I134)</f>
        <v>94.122600000000048</v>
      </c>
      <c r="J135" s="26" t="s">
        <v>11</v>
      </c>
      <c r="K135" s="27">
        <f>SUM(K3:K134)</f>
        <v>76901468.120000035</v>
      </c>
      <c r="L135" s="27">
        <f>SUM(L3:L134)</f>
        <v>46791319.460000008</v>
      </c>
      <c r="M135" s="27">
        <f>SUM(M3:M134)</f>
        <v>30110148.659999996</v>
      </c>
      <c r="N135" s="28" t="s">
        <v>11</v>
      </c>
      <c r="O135" s="27">
        <f>SUM(O3:O134)</f>
        <v>46791319.460000008</v>
      </c>
      <c r="P135" s="1" t="b">
        <f t="shared" ref="P135" si="37">L135=SUM(O135:O135)</f>
        <v>1</v>
      </c>
      <c r="Q135" s="21">
        <f t="shared" ref="Q135" si="38">ROUND(L135/K135,4)</f>
        <v>0.60850000000000004</v>
      </c>
      <c r="R135" s="22" t="s">
        <v>11</v>
      </c>
      <c r="S135" s="22" t="b">
        <f t="shared" ref="S135" si="39">K135=L135+M135</f>
        <v>1</v>
      </c>
    </row>
    <row r="136" spans="1:19" x14ac:dyDescent="0.3">
      <c r="A136" s="16"/>
      <c r="B136" s="16"/>
      <c r="C136" s="16"/>
      <c r="D136" s="16"/>
      <c r="E136" s="16"/>
      <c r="F136" s="16"/>
      <c r="G136" s="16"/>
      <c r="H136" s="16"/>
      <c r="L136" s="83"/>
    </row>
    <row r="137" spans="1:19" ht="21" customHeight="1" x14ac:dyDescent="0.3">
      <c r="A137" s="15" t="s">
        <v>37</v>
      </c>
      <c r="B137" s="15"/>
      <c r="C137" s="15"/>
      <c r="D137" s="15"/>
      <c r="E137" s="15"/>
      <c r="F137" s="15"/>
      <c r="G137" s="15"/>
      <c r="H137" s="15"/>
      <c r="I137" s="8"/>
      <c r="J137" s="8"/>
      <c r="K137" s="80"/>
      <c r="L137" s="8"/>
      <c r="M137" s="8"/>
      <c r="O137" s="8"/>
      <c r="P137" s="1"/>
      <c r="S137" s="22"/>
    </row>
    <row r="138" spans="1:19" ht="21" customHeight="1" x14ac:dyDescent="0.3">
      <c r="A138" s="164" t="s">
        <v>33</v>
      </c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"/>
    </row>
    <row r="142" spans="1:19" x14ac:dyDescent="0.3">
      <c r="L142" s="81"/>
      <c r="M142" s="81"/>
    </row>
  </sheetData>
  <protectedRanges>
    <protectedRange sqref="D3:D10 D15:D18 D35:D37 D43:D56 D58:D70 D73:D74 D77:D82 D84:D94 D96:D117 D12:D13 D26:D33 D20:D24 D39:D41" name="Rozstęp1"/>
    <protectedRange sqref="B3:B10 B15:B18 B35:B37 B43:B56 B58:B70 B73:B74 B77:B82 B84:B94 B96:B117 B12:B13 B26:B33 B20:B24 B39:B41" name="Rozstęp1_1"/>
    <protectedRange sqref="F3:F10 F15:F18 F35:F37 F43:F56 F58:F70 F73:F74 F77:F82 F84:F94 F96:F117 F12:F13 F26:F33 F20:F24 F39:F41" name="Rozstęp1_3"/>
    <protectedRange sqref="G3:G10 G15:G18 G35:G37 G43:G56 G58:G70 G73:G74 G77:G82 G84:G94 G96:G117 G12:G13 G26:G33 G20:G24 G39:G41" name="Rozstęp1_4"/>
    <protectedRange sqref="I3:I10 I15:I18 I35:I37 I43:I56 I58:I70 I73:I74 I77:I82 I84:I94 I96:I117 I12:I13 I26:I33 I20:I24 I39:I41" name="Rozstęp1_5"/>
    <protectedRange sqref="J53:J56 J90:J94 J21:J24 J5:J10 J15:J18 J35:J37 J43:J51 J58:J70 J73:J74 J77:J82 J84:J88 J96:J117 J12:J13 J26:J33 J39:J41" name="Rozstęp1_6"/>
    <protectedRange sqref="J3:J4" name="Rozstęp1_1_1"/>
    <protectedRange sqref="J20" name="Rozstęp1_2_1"/>
    <protectedRange sqref="J52" name="Rozstęp1_3_1"/>
    <protectedRange sqref="D118" name="Rozstęp1_7"/>
    <protectedRange sqref="B118" name="Rozstęp1_1_2"/>
    <protectedRange sqref="F118" name="Rozstęp1_3_2"/>
    <protectedRange sqref="G118" name="Rozstęp1_4_2"/>
    <protectedRange sqref="I118" name="Rozstęp1_5_1"/>
    <protectedRange sqref="J118" name="Rozstęp1_6_1"/>
    <protectedRange sqref="J89" name="Rozstęp1_2"/>
    <protectedRange sqref="D119" name="Rozstęp1_8"/>
    <protectedRange sqref="B119" name="Rozstęp1_1_3"/>
    <protectedRange sqref="F119" name="Rozstęp1_3_3"/>
    <protectedRange sqref="G119" name="Rozstęp1_4_1"/>
    <protectedRange sqref="I119" name="Rozstęp1_5_2"/>
    <protectedRange sqref="J119" name="Rozstęp1_6_2"/>
    <protectedRange sqref="D14" name="Rozstęp1_9"/>
    <protectedRange sqref="B14" name="Rozstęp1_1_4"/>
    <protectedRange sqref="F14" name="Rozstęp1_3_4"/>
    <protectedRange sqref="G14" name="Rozstęp1_4_3"/>
    <protectedRange sqref="I14" name="Rozstęp1_5_3"/>
    <protectedRange sqref="J14" name="Rozstęp1_6_3"/>
    <protectedRange sqref="D34" name="Rozstęp1_10"/>
    <protectedRange sqref="B34" name="Rozstęp1_1_5"/>
    <protectedRange sqref="F34" name="Rozstęp1_3_5"/>
    <protectedRange sqref="G34" name="Rozstęp1_4_4"/>
    <protectedRange sqref="I34" name="Rozstęp1_5_4"/>
    <protectedRange sqref="J34" name="Rozstęp1_6_4"/>
    <protectedRange sqref="D42" name="Rozstęp1_11"/>
    <protectedRange sqref="B42" name="Rozstęp1_1_6"/>
    <protectedRange sqref="F42" name="Rozstęp1_3_6"/>
    <protectedRange sqref="G42" name="Rozstęp1_4_5"/>
    <protectedRange sqref="I42" name="Rozstęp1_5_5"/>
    <protectedRange sqref="J42" name="Rozstęp1_6_5"/>
    <protectedRange sqref="D57" name="Rozstęp1_12"/>
    <protectedRange sqref="B57" name="Rozstęp1_1_7"/>
    <protectedRange sqref="F57" name="Rozstęp1_3_7"/>
    <protectedRange sqref="G57" name="Rozstęp1_4_6"/>
    <protectedRange sqref="I57" name="Rozstęp1_5_6"/>
    <protectedRange sqref="J57" name="Rozstęp1_6_6"/>
    <protectedRange sqref="D72" name="Rozstęp1_13"/>
    <protectedRange sqref="B72" name="Rozstęp1_1_8"/>
    <protectedRange sqref="F72" name="Rozstęp1_3_8"/>
    <protectedRange sqref="G72" name="Rozstęp1_4_7"/>
    <protectedRange sqref="I72" name="Rozstęp1_5_7"/>
    <protectedRange sqref="J72" name="Rozstęp1_6_7"/>
    <protectedRange sqref="D76" name="Rozstęp1_14"/>
    <protectedRange sqref="B76" name="Rozstęp1_1_9"/>
    <protectedRange sqref="F76" name="Rozstęp1_3_9"/>
    <protectedRange sqref="G76" name="Rozstęp1_4_8"/>
    <protectedRange sqref="I76" name="Rozstęp1_5_8"/>
    <protectedRange sqref="J76" name="Rozstęp1_6_8"/>
    <protectedRange sqref="D83" name="Rozstęp1_15"/>
    <protectedRange sqref="B83" name="Rozstęp1_1_10"/>
    <protectedRange sqref="F83" name="Rozstęp1_3_10"/>
    <protectedRange sqref="G83" name="Rozstęp1_4_9"/>
    <protectedRange sqref="I83" name="Rozstęp1_5_9"/>
    <protectedRange sqref="J83" name="Rozstęp1_6_9"/>
    <protectedRange sqref="D71" name="Rozstęp1_16"/>
    <protectedRange sqref="B71" name="Rozstęp1_1_11"/>
    <protectedRange sqref="F71" name="Rozstęp1_3_11"/>
    <protectedRange sqref="G71" name="Rozstęp1_4_10"/>
    <protectedRange sqref="I71" name="Rozstęp1_5_10"/>
    <protectedRange sqref="J71" name="Rozstęp1_6_10"/>
    <protectedRange sqref="D95" name="Rozstęp1_17"/>
    <protectedRange sqref="B95" name="Rozstęp1_1_12"/>
    <protectedRange sqref="F95" name="Rozstęp1_3_12"/>
    <protectedRange sqref="G95" name="Rozstęp1_4_11"/>
    <protectedRange sqref="I95" name="Rozstęp1_5_11"/>
    <protectedRange sqref="J95" name="Rozstęp1_6_11"/>
    <protectedRange sqref="D120" name="Rozstęp1_18"/>
    <protectedRange sqref="B120" name="Rozstęp1_1_13"/>
    <protectedRange sqref="F120" name="Rozstęp1_3_13"/>
    <protectedRange sqref="G120" name="Rozstęp1_4_12"/>
    <protectedRange sqref="I120" name="Rozstęp1_5_12"/>
    <protectedRange sqref="J120" name="Rozstęp1_6_12"/>
    <protectedRange sqref="K76:M76" name="Rozstęp1_19"/>
    <protectedRange sqref="D11" name="Rozstęp1_20"/>
    <protectedRange sqref="B11" name="Rozstęp1_1_14"/>
    <protectedRange sqref="F11" name="Rozstęp1_3_14"/>
    <protectedRange sqref="G11" name="Rozstęp1_4_13"/>
    <protectedRange sqref="I11" name="Rozstęp1_5_13"/>
    <protectedRange sqref="J11" name="Rozstęp1_6_13"/>
    <protectedRange sqref="D25" name="Rozstęp1_21"/>
    <protectedRange sqref="B25" name="Rozstęp1_1_15"/>
    <protectedRange sqref="F25" name="Rozstęp1_3_15"/>
    <protectedRange sqref="G25" name="Rozstęp1_4_14"/>
    <protectedRange sqref="I25" name="Rozstęp1_5_14"/>
    <protectedRange sqref="J25" name="Rozstęp1_6_14"/>
    <protectedRange sqref="D121" name="Rozstęp1_22"/>
    <protectedRange sqref="B121" name="Rozstęp1_1_16"/>
    <protectedRange sqref="F121" name="Rozstęp1_3_16"/>
    <protectedRange sqref="G121" name="Rozstęp1_4_15"/>
    <protectedRange sqref="I121" name="Rozstęp1_5_15"/>
    <protectedRange sqref="J121" name="Rozstęp1_6_15"/>
    <protectedRange sqref="D122" name="Rozstęp1_23"/>
    <protectedRange sqref="B122" name="Rozstęp1_1_17"/>
    <protectedRange sqref="F122" name="Rozstęp1_3_17"/>
    <protectedRange sqref="G122" name="Rozstęp1_4_16"/>
    <protectedRange sqref="I122" name="Rozstęp1_5_16"/>
    <protectedRange sqref="J122" name="Rozstęp1_6_16"/>
    <protectedRange sqref="D123" name="Rozstęp1_24"/>
    <protectedRange sqref="B123" name="Rozstęp1_1_18"/>
    <protectedRange sqref="F123" name="Rozstęp1_3_18"/>
    <protectedRange sqref="G123" name="Rozstęp1_4_17"/>
    <protectedRange sqref="I123" name="Rozstęp1_5_17"/>
    <protectedRange sqref="J123" name="Rozstęp1_6_17"/>
    <protectedRange sqref="D125" name="Rozstęp1_26"/>
    <protectedRange sqref="B125" name="Rozstęp1_1_20"/>
    <protectedRange sqref="F125" name="Rozstęp1_3_20"/>
    <protectedRange sqref="G125" name="Rozstęp1_4_19"/>
    <protectedRange sqref="I125" name="Rozstęp1_5_19"/>
    <protectedRange sqref="J125" name="Rozstęp1_6_19"/>
    <protectedRange sqref="D124" name="Rozstęp1_27"/>
    <protectedRange sqref="B124" name="Rozstęp1_1_21"/>
    <protectedRange sqref="F124" name="Rozstęp1_3_21"/>
    <protectedRange sqref="G124" name="Rozstęp1_4_20"/>
    <protectedRange sqref="I124" name="Rozstęp1_5_20"/>
    <protectedRange sqref="J124" name="Rozstęp1_6_20"/>
    <protectedRange sqref="D19" name="Rozstęp1_10_1"/>
    <protectedRange sqref="B19" name="Rozstęp1_1_4_1"/>
    <protectedRange sqref="F19" name="Rozstęp1_3_4_1"/>
    <protectedRange sqref="G19" name="Rozstęp1_4_5_1"/>
    <protectedRange sqref="I19" name="Rozstęp1_5_4_1"/>
    <protectedRange sqref="J19" name="Rozstęp1_6_4_1"/>
    <protectedRange sqref="D38" name="Rozstęp1_25"/>
    <protectedRange sqref="B38" name="Rozstęp1_1_19"/>
    <protectedRange sqref="F38" name="Rozstęp1_3_19"/>
    <protectedRange sqref="I38" name="Rozstęp1_5_18"/>
    <protectedRange sqref="J38" name="Rozstęp1_6_18"/>
    <protectedRange sqref="D134" name="Rozstęp1_29"/>
    <protectedRange sqref="B134" name="Rozstęp1_1_23"/>
    <protectedRange sqref="F134" name="Rozstęp1_3_23"/>
    <protectedRange sqref="G134" name="Rozstęp1_4_18"/>
    <protectedRange sqref="I134" name="Rozstęp1_5_22"/>
    <protectedRange sqref="J134" name="Rozstęp1_6_22"/>
    <protectedRange sqref="D126" name="Rozstęp1_28_1"/>
    <protectedRange sqref="B126" name="Rozstęp1_1_22_1"/>
    <protectedRange sqref="F126" name="Rozstęp1_3_22_1"/>
    <protectedRange sqref="I126" name="Rozstęp1_5_21_1"/>
    <protectedRange sqref="J126" name="Rozstęp1_6_21_1"/>
    <protectedRange sqref="D127" name="Rozstęp1_29_1"/>
    <protectedRange sqref="B127" name="Rozstęp1_1_23_1"/>
    <protectedRange sqref="F127" name="Rozstęp1_3_23_1"/>
    <protectedRange sqref="I127" name="Rozstęp1_5_22_1"/>
    <protectedRange sqref="J127" name="Rozstęp1_6_22_1"/>
    <protectedRange sqref="D75" name="Rozstęp1_4_7_1"/>
    <protectedRange sqref="B75" name="Rozstęp1_1_4_2"/>
    <protectedRange sqref="F75" name="Rozstęp1_3_4_2"/>
    <protectedRange sqref="G75" name="Rozstęp1_4_5_1_1"/>
    <protectedRange sqref="I75" name="Rozstęp1_5_4_2"/>
    <protectedRange sqref="J75" name="Rozstęp1_6_4_2"/>
    <protectedRange sqref="D128" name="Rozstęp1_28"/>
    <protectedRange sqref="B128" name="Rozstęp1_1_22"/>
    <protectedRange sqref="F128" name="Rozstęp1_3_22"/>
    <protectedRange sqref="I128" name="Rozstęp1_5_21"/>
    <protectedRange sqref="J128" name="Rozstęp1_6_21"/>
    <protectedRange sqref="D129" name="Rozstęp1_30"/>
    <protectedRange sqref="B129" name="Rozstęp1_1_24"/>
    <protectedRange sqref="F129" name="Rozstęp1_3_24"/>
    <protectedRange sqref="I129" name="Rozstęp1_5_23"/>
    <protectedRange sqref="J129" name="Rozstęp1_6_23"/>
    <protectedRange sqref="D130" name="Rozstęp1_31"/>
    <protectedRange sqref="B130" name="Rozstęp1_1_25"/>
    <protectedRange sqref="F130" name="Rozstęp1_3_25"/>
    <protectedRange sqref="I130" name="Rozstęp1_5_24"/>
    <protectedRange sqref="J130" name="Rozstęp1_6_24"/>
    <protectedRange sqref="D131" name="Rozstęp1_7_1"/>
    <protectedRange sqref="B131" name="Rozstęp1_1_2_1"/>
    <protectedRange sqref="F131" name="Rozstęp1_3_2_1"/>
    <protectedRange sqref="G131" name="Rozstęp1_4_2_1"/>
    <protectedRange sqref="I131" name="Rozstęp1_5_2_1"/>
    <protectedRange sqref="J131" name="Rozstęp1_6_2_1"/>
    <protectedRange sqref="D132" name="Rozstęp1_32"/>
    <protectedRange sqref="B132" name="Rozstęp1_1_26"/>
    <protectedRange sqref="F132" name="Rozstęp1_3_26"/>
    <protectedRange sqref="I132" name="Rozstęp1_5_25"/>
    <protectedRange sqref="J132" name="Rozstęp1_4_1_1"/>
    <protectedRange sqref="D133" name="Rozstęp1_33"/>
    <protectedRange sqref="B133" name="Rozstęp1_1_27"/>
    <protectedRange sqref="F133" name="Rozstęp1_3_27"/>
    <protectedRange sqref="I133" name="Rozstęp1_5_26"/>
    <protectedRange sqref="J133" name="Rozstęp1_6_25"/>
  </protectedRanges>
  <sortState ref="A3:S120">
    <sortCondition ref="A3:A120"/>
  </sortState>
  <mergeCells count="16">
    <mergeCell ref="N1:N2"/>
    <mergeCell ref="A135:H135"/>
    <mergeCell ref="A138:O138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I12">
    <cfRule type="cellIs" dxfId="22" priority="38" stopIfTrue="1" operator="equal">
      <formula>5.645</formula>
    </cfRule>
  </conditionalFormatting>
  <conditionalFormatting sqref="P3:R37 P39:R74 P135:R135 P76:R125">
    <cfRule type="containsText" dxfId="21" priority="16" operator="containsText" text="fałsz">
      <formula>NOT(ISERROR(SEARCH("fałsz",P3)))</formula>
    </cfRule>
  </conditionalFormatting>
  <conditionalFormatting sqref="P3:S37 P39:S74 P135:S135 P76:S125">
    <cfRule type="cellIs" dxfId="20" priority="17" operator="equal">
      <formula>FALSE</formula>
    </cfRule>
  </conditionalFormatting>
  <conditionalFormatting sqref="S137">
    <cfRule type="cellIs" dxfId="19" priority="39" operator="equal">
      <formula>FALSE</formula>
    </cfRule>
  </conditionalFormatting>
  <conditionalFormatting sqref="P38:R38">
    <cfRule type="containsText" dxfId="18" priority="12" operator="containsText" text="fałsz">
      <formula>NOT(ISERROR(SEARCH("fałsz",P38)))</formula>
    </cfRule>
  </conditionalFormatting>
  <conditionalFormatting sqref="P38:S38">
    <cfRule type="cellIs" dxfId="17" priority="13" operator="equal">
      <formula>FALSE</formula>
    </cfRule>
  </conditionalFormatting>
  <conditionalFormatting sqref="P134:R134">
    <cfRule type="containsText" dxfId="16" priority="8" operator="containsText" text="fałsz">
      <formula>NOT(ISERROR(SEARCH("fałsz",P134)))</formula>
    </cfRule>
  </conditionalFormatting>
  <conditionalFormatting sqref="P134:S134">
    <cfRule type="cellIs" dxfId="15" priority="9" operator="equal">
      <formula>FALSE</formula>
    </cfRule>
  </conditionalFormatting>
  <conditionalFormatting sqref="P126:R126">
    <cfRule type="containsText" dxfId="14" priority="6" operator="containsText" text="fałsz">
      <formula>NOT(ISERROR(SEARCH("fałsz",P126)))</formula>
    </cfRule>
  </conditionalFormatting>
  <conditionalFormatting sqref="P126:S126">
    <cfRule type="cellIs" dxfId="13" priority="7" operator="equal">
      <formula>FALSE</formula>
    </cfRule>
  </conditionalFormatting>
  <conditionalFormatting sqref="P127:R133">
    <cfRule type="containsText" dxfId="12" priority="4" operator="containsText" text="fałsz">
      <formula>NOT(ISERROR(SEARCH("fałsz",P127)))</formula>
    </cfRule>
  </conditionalFormatting>
  <conditionalFormatting sqref="P127:S133">
    <cfRule type="cellIs" dxfId="11" priority="5" operator="equal">
      <formula>FALSE</formula>
    </cfRule>
  </conditionalFormatting>
  <conditionalFormatting sqref="P75:R75">
    <cfRule type="containsText" dxfId="10" priority="2" operator="containsText" text="fałsz">
      <formula>NOT(ISERROR(SEARCH("fałsz",P75)))</formula>
    </cfRule>
  </conditionalFormatting>
  <conditionalFormatting sqref="P75:S75">
    <cfRule type="cellIs" dxfId="9" priority="3" operator="equal">
      <formula>FALSE</formula>
    </cfRule>
  </conditionalFormatting>
  <conditionalFormatting sqref="I131">
    <cfRule type="cellIs" dxfId="8" priority="1" stopIfTrue="1" operator="equal">
      <formula>5.645</formula>
    </cfRule>
  </conditionalFormatting>
  <dataValidations count="2">
    <dataValidation type="list" allowBlank="1" showInputMessage="1" showErrorMessage="1" sqref="C3:C134">
      <formula1>"N"</formula1>
    </dataValidation>
    <dataValidation type="list" allowBlank="1" showInputMessage="1" showErrorMessage="1" sqref="H3:H134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&amp;LWojewództwo &amp;K000000Małopolskie&amp;K01+000 -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showGridLines="0" view="pageBreakPreview" zoomScale="85" zoomScaleNormal="78" zoomScaleSheetLayoutView="85" workbookViewId="0">
      <selection sqref="A1:A2"/>
    </sheetView>
  </sheetViews>
  <sheetFormatPr defaultColWidth="9.109375" defaultRowHeight="14.4" x14ac:dyDescent="0.3"/>
  <cols>
    <col min="1" max="1" width="4.5546875" customWidth="1"/>
    <col min="2" max="2" width="15.44140625" customWidth="1"/>
    <col min="3" max="3" width="7.109375" customWidth="1"/>
    <col min="4" max="4" width="15.6640625" style="1" customWidth="1"/>
    <col min="5" max="5" width="7.33203125" customWidth="1"/>
    <col min="6" max="6" width="41.6640625" customWidth="1"/>
    <col min="7" max="7" width="7.6640625" customWidth="1"/>
    <col min="8" max="8" width="7.5546875" customWidth="1"/>
    <col min="9" max="12" width="15.6640625" customWidth="1"/>
    <col min="13" max="13" width="8.44140625" style="1" customWidth="1"/>
    <col min="14" max="14" width="15.6640625" customWidth="1"/>
    <col min="15" max="15" width="15.6640625" style="20" customWidth="1"/>
    <col min="16" max="17" width="15.6640625" style="1" customWidth="1"/>
    <col min="18" max="18" width="15.6640625" style="20" customWidth="1"/>
  </cols>
  <sheetData>
    <row r="1" spans="1:18" ht="30.6" x14ac:dyDescent="0.3">
      <c r="A1" s="163" t="s">
        <v>3</v>
      </c>
      <c r="B1" s="163" t="s">
        <v>4</v>
      </c>
      <c r="C1" s="168" t="s">
        <v>39</v>
      </c>
      <c r="D1" s="165" t="s">
        <v>5</v>
      </c>
      <c r="E1" s="165" t="s">
        <v>26</v>
      </c>
      <c r="F1" s="165" t="s">
        <v>6</v>
      </c>
      <c r="G1" s="163" t="s">
        <v>21</v>
      </c>
      <c r="H1" s="163" t="s">
        <v>7</v>
      </c>
      <c r="I1" s="163" t="s">
        <v>20</v>
      </c>
      <c r="J1" s="163" t="s">
        <v>8</v>
      </c>
      <c r="K1" s="163" t="s">
        <v>13</v>
      </c>
      <c r="L1" s="165" t="s">
        <v>10</v>
      </c>
      <c r="M1" s="163" t="s">
        <v>9</v>
      </c>
      <c r="N1" s="18" t="s">
        <v>38</v>
      </c>
      <c r="O1" s="1"/>
    </row>
    <row r="2" spans="1:18" x14ac:dyDescent="0.3">
      <c r="A2" s="163"/>
      <c r="B2" s="163"/>
      <c r="C2" s="169"/>
      <c r="D2" s="166"/>
      <c r="E2" s="166"/>
      <c r="F2" s="166"/>
      <c r="G2" s="163"/>
      <c r="H2" s="163"/>
      <c r="I2" s="163"/>
      <c r="J2" s="163"/>
      <c r="K2" s="163"/>
      <c r="L2" s="166"/>
      <c r="M2" s="163"/>
      <c r="N2" s="18">
        <v>2023</v>
      </c>
      <c r="O2" s="1" t="s">
        <v>22</v>
      </c>
      <c r="P2" s="1" t="s">
        <v>23</v>
      </c>
      <c r="Q2" s="1" t="s">
        <v>24</v>
      </c>
      <c r="R2" s="1" t="s">
        <v>25</v>
      </c>
    </row>
    <row r="3" spans="1:18" ht="43.2" x14ac:dyDescent="0.3">
      <c r="A3" s="18">
        <v>1</v>
      </c>
      <c r="B3" s="90" t="s">
        <v>53</v>
      </c>
      <c r="C3" s="91" t="s">
        <v>74</v>
      </c>
      <c r="D3" s="96" t="s">
        <v>83</v>
      </c>
      <c r="E3" s="92">
        <v>1212</v>
      </c>
      <c r="F3" s="93" t="s">
        <v>106</v>
      </c>
      <c r="G3" s="90" t="s">
        <v>127</v>
      </c>
      <c r="H3" s="94">
        <v>1.538</v>
      </c>
      <c r="I3" s="95" t="s">
        <v>136</v>
      </c>
      <c r="J3" s="23">
        <v>2476782.1800000002</v>
      </c>
      <c r="K3" s="65">
        <v>1981425</v>
      </c>
      <c r="L3" s="66">
        <v>495357.18000000017</v>
      </c>
      <c r="M3" s="67">
        <v>0.8</v>
      </c>
      <c r="N3" s="79">
        <v>1981425</v>
      </c>
      <c r="O3" s="1" t="b">
        <f t="shared" ref="O3:O6" si="0">K3=SUM(N3:N3)</f>
        <v>1</v>
      </c>
      <c r="P3" s="21">
        <f t="shared" ref="P3:P6" si="1">ROUND(K3/J3,4)</f>
        <v>0.8</v>
      </c>
      <c r="Q3" s="22" t="b">
        <f t="shared" ref="Q3:Q6" si="2">P3=M3</f>
        <v>1</v>
      </c>
      <c r="R3" s="22" t="b">
        <f t="shared" ref="R3:R6" si="3">J3=K3+L3</f>
        <v>1</v>
      </c>
    </row>
    <row r="4" spans="1:18" ht="43.2" x14ac:dyDescent="0.3">
      <c r="A4" s="18">
        <v>2</v>
      </c>
      <c r="B4" s="90" t="s">
        <v>47</v>
      </c>
      <c r="C4" s="91" t="s">
        <v>74</v>
      </c>
      <c r="D4" s="96" t="s">
        <v>80</v>
      </c>
      <c r="E4" s="92">
        <v>1208</v>
      </c>
      <c r="F4" s="93" t="s">
        <v>100</v>
      </c>
      <c r="G4" s="90" t="s">
        <v>127</v>
      </c>
      <c r="H4" s="94">
        <v>2.88</v>
      </c>
      <c r="I4" s="95" t="s">
        <v>133</v>
      </c>
      <c r="J4" s="23">
        <v>2655283.21</v>
      </c>
      <c r="K4" s="23">
        <v>2124226</v>
      </c>
      <c r="L4" s="24">
        <v>531057.21</v>
      </c>
      <c r="M4" s="63">
        <v>0.8</v>
      </c>
      <c r="N4" s="101">
        <v>2124226</v>
      </c>
      <c r="O4" s="1" t="b">
        <f t="shared" si="0"/>
        <v>1</v>
      </c>
      <c r="P4" s="21">
        <f t="shared" si="1"/>
        <v>0.8</v>
      </c>
      <c r="Q4" s="22" t="b">
        <f t="shared" si="2"/>
        <v>1</v>
      </c>
      <c r="R4" s="22" t="b">
        <f t="shared" si="3"/>
        <v>1</v>
      </c>
    </row>
    <row r="5" spans="1:18" ht="86.4" x14ac:dyDescent="0.3">
      <c r="A5" s="18">
        <v>3</v>
      </c>
      <c r="B5" s="90" t="s">
        <v>57</v>
      </c>
      <c r="C5" s="91" t="s">
        <v>74</v>
      </c>
      <c r="D5" s="96" t="s">
        <v>80</v>
      </c>
      <c r="E5" s="92">
        <v>1208</v>
      </c>
      <c r="F5" s="93" t="s">
        <v>110</v>
      </c>
      <c r="G5" s="90" t="s">
        <v>127</v>
      </c>
      <c r="H5" s="94">
        <v>3.48</v>
      </c>
      <c r="I5" s="95" t="s">
        <v>133</v>
      </c>
      <c r="J5" s="23">
        <v>2804731.28</v>
      </c>
      <c r="K5" s="23">
        <v>2243785</v>
      </c>
      <c r="L5" s="24">
        <v>560946.2799999998</v>
      </c>
      <c r="M5" s="63">
        <v>0.8</v>
      </c>
      <c r="N5" s="101">
        <v>2243785</v>
      </c>
      <c r="O5" s="1" t="b">
        <f t="shared" si="0"/>
        <v>1</v>
      </c>
      <c r="P5" s="21">
        <f t="shared" si="1"/>
        <v>0.8</v>
      </c>
      <c r="Q5" s="22" t="b">
        <f t="shared" si="2"/>
        <v>1</v>
      </c>
      <c r="R5" s="22" t="b">
        <f t="shared" si="3"/>
        <v>1</v>
      </c>
    </row>
    <row r="6" spans="1:18" ht="43.2" x14ac:dyDescent="0.3">
      <c r="A6" s="18">
        <v>4</v>
      </c>
      <c r="B6" s="90" t="s">
        <v>50</v>
      </c>
      <c r="C6" s="91" t="s">
        <v>74</v>
      </c>
      <c r="D6" s="96" t="s">
        <v>83</v>
      </c>
      <c r="E6" s="92">
        <v>1212</v>
      </c>
      <c r="F6" s="93" t="s">
        <v>103</v>
      </c>
      <c r="G6" s="90" t="s">
        <v>127</v>
      </c>
      <c r="H6" s="94">
        <v>2.2959999999999998</v>
      </c>
      <c r="I6" s="95" t="s">
        <v>136</v>
      </c>
      <c r="J6" s="23">
        <v>3098055.96</v>
      </c>
      <c r="K6" s="23">
        <v>2478444</v>
      </c>
      <c r="L6" s="24">
        <v>619611.96</v>
      </c>
      <c r="M6" s="63">
        <v>0.8</v>
      </c>
      <c r="N6" s="101">
        <v>2478444</v>
      </c>
      <c r="O6" s="1" t="b">
        <f t="shared" si="0"/>
        <v>1</v>
      </c>
      <c r="P6" s="21">
        <f t="shared" si="1"/>
        <v>0.8</v>
      </c>
      <c r="Q6" s="22" t="b">
        <f t="shared" si="2"/>
        <v>1</v>
      </c>
      <c r="R6" s="22" t="b">
        <f t="shared" si="3"/>
        <v>1</v>
      </c>
    </row>
    <row r="7" spans="1:18" x14ac:dyDescent="0.3">
      <c r="A7" s="167" t="s">
        <v>36</v>
      </c>
      <c r="B7" s="167"/>
      <c r="C7" s="167"/>
      <c r="D7" s="167"/>
      <c r="E7" s="167"/>
      <c r="F7" s="167"/>
      <c r="G7" s="167"/>
      <c r="H7" s="25">
        <f>SUM(H3:H6)</f>
        <v>10.193999999999999</v>
      </c>
      <c r="I7" s="26" t="s">
        <v>11</v>
      </c>
      <c r="J7" s="27">
        <f>SUM(J3:J6)</f>
        <v>11034852.629999999</v>
      </c>
      <c r="K7" s="27">
        <f>SUM(K3:K6)</f>
        <v>8827880</v>
      </c>
      <c r="L7" s="27">
        <f>SUM(L3:L6)</f>
        <v>2206972.63</v>
      </c>
      <c r="M7" s="28" t="s">
        <v>11</v>
      </c>
      <c r="N7" s="27">
        <f>SUM(N3:N6)</f>
        <v>8827880</v>
      </c>
      <c r="O7" s="1" t="b">
        <f t="shared" ref="O7" si="4">K7=SUM(N7:N7)</f>
        <v>1</v>
      </c>
      <c r="P7" s="21">
        <f t="shared" ref="P7" si="5">ROUND(K7/J7,4)</f>
        <v>0.8</v>
      </c>
      <c r="Q7" s="22" t="s">
        <v>11</v>
      </c>
      <c r="R7" s="22" t="b">
        <f t="shared" ref="R7" si="6">J7=K7+L7</f>
        <v>1</v>
      </c>
    </row>
    <row r="8" spans="1:18" x14ac:dyDescent="0.3">
      <c r="A8" s="16"/>
      <c r="B8" s="16"/>
      <c r="C8" s="16"/>
      <c r="D8" s="100"/>
      <c r="E8" s="16"/>
      <c r="F8" s="16"/>
      <c r="G8" s="16"/>
      <c r="Q8" s="22"/>
    </row>
    <row r="9" spans="1:18" x14ac:dyDescent="0.3">
      <c r="A9" s="15" t="s">
        <v>37</v>
      </c>
      <c r="B9" s="15"/>
      <c r="C9" s="15"/>
      <c r="D9" s="98"/>
      <c r="E9" s="15"/>
      <c r="F9" s="15"/>
      <c r="G9" s="15"/>
      <c r="H9" s="8"/>
      <c r="I9" s="8"/>
      <c r="J9" s="80"/>
      <c r="K9" s="8"/>
      <c r="L9" s="8"/>
      <c r="N9" s="8"/>
      <c r="O9" s="1"/>
      <c r="R9" s="22"/>
    </row>
    <row r="10" spans="1:18" ht="26.25" customHeight="1" x14ac:dyDescent="0.3">
      <c r="A10" s="164" t="s">
        <v>33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"/>
    </row>
  </sheetData>
  <mergeCells count="15">
    <mergeCell ref="M1:M2"/>
    <mergeCell ref="A7:G7"/>
    <mergeCell ref="A10:N10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Q7 Q8">
    <cfRule type="containsText" dxfId="7" priority="1" operator="containsText" text="fałsz">
      <formula>NOT(ISERROR(SEARCH("fałsz",O3)))</formula>
    </cfRule>
  </conditionalFormatting>
  <conditionalFormatting sqref="O3:R7 Q8">
    <cfRule type="cellIs" dxfId="6" priority="2" operator="equal">
      <formula>FALSE</formula>
    </cfRule>
  </conditionalFormatting>
  <conditionalFormatting sqref="R9">
    <cfRule type="cellIs" dxfId="5" priority="9" operator="equal">
      <formula>FALSE</formula>
    </cfRule>
  </conditionalFormatting>
  <dataValidations disablePrompts="1" count="2">
    <dataValidation type="list" allowBlank="1" showInputMessage="1" showErrorMessage="1" sqref="C3:C6">
      <formula1>"N"</formula1>
    </dataValidation>
    <dataValidation type="list" allowBlank="1" showInputMessage="1" showErrorMessage="1" sqref="G3:G6">
      <formula1>"R"</formula1>
    </dataValidation>
  </dataValidations>
  <pageMargins left="0.23622047244094491" right="0.42" top="0.74803149606299213" bottom="0.74803149606299213" header="0.31496062992125984" footer="0.31496062992125984"/>
  <pageSetup paperSize="8" fitToHeight="0" orientation="landscape" r:id="rId1"/>
  <headerFooter>
    <oddHeader>&amp;LWojewództwo &amp;K000000Małopolskie&amp;K01+000 -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"/>
  <sheetViews>
    <sheetView showGridLines="0" view="pageBreakPreview" zoomScale="85" zoomScaleNormal="78" zoomScaleSheetLayoutView="85" workbookViewId="0">
      <selection sqref="A1:A2"/>
    </sheetView>
  </sheetViews>
  <sheetFormatPr defaultColWidth="9.109375" defaultRowHeight="14.4" x14ac:dyDescent="0.3"/>
  <cols>
    <col min="1" max="1" width="5" customWidth="1"/>
    <col min="2" max="2" width="16.5546875" customWidth="1"/>
    <col min="3" max="3" width="8.88671875" customWidth="1"/>
    <col min="4" max="4" width="15.6640625" customWidth="1"/>
    <col min="5" max="5" width="10.33203125" customWidth="1"/>
    <col min="6" max="6" width="14" customWidth="1"/>
    <col min="7" max="7" width="51" customWidth="1"/>
    <col min="8" max="8" width="6.33203125" customWidth="1"/>
    <col min="9" max="9" width="8.109375" customWidth="1"/>
    <col min="10" max="10" width="13.109375" customWidth="1"/>
    <col min="11" max="11" width="14.6640625" customWidth="1"/>
    <col min="12" max="12" width="15" customWidth="1"/>
    <col min="13" max="13" width="14.44140625" customWidth="1"/>
    <col min="14" max="14" width="7.33203125" style="1" customWidth="1"/>
    <col min="15" max="15" width="14.6640625" customWidth="1"/>
    <col min="16" max="16" width="15.6640625" style="20" customWidth="1"/>
    <col min="17" max="18" width="15.6640625" style="1" customWidth="1"/>
    <col min="19" max="19" width="15.6640625" style="20" customWidth="1"/>
  </cols>
  <sheetData>
    <row r="1" spans="1:19" ht="30.6" x14ac:dyDescent="0.3">
      <c r="A1" s="163" t="s">
        <v>3</v>
      </c>
      <c r="B1" s="163" t="s">
        <v>4</v>
      </c>
      <c r="C1" s="168" t="s">
        <v>39</v>
      </c>
      <c r="D1" s="165" t="s">
        <v>5</v>
      </c>
      <c r="E1" s="165" t="s">
        <v>26</v>
      </c>
      <c r="F1" s="165" t="s">
        <v>12</v>
      </c>
      <c r="G1" s="165" t="s">
        <v>6</v>
      </c>
      <c r="H1" s="163" t="s">
        <v>21</v>
      </c>
      <c r="I1" s="163" t="s">
        <v>7</v>
      </c>
      <c r="J1" s="163" t="s">
        <v>20</v>
      </c>
      <c r="K1" s="163" t="s">
        <v>8</v>
      </c>
      <c r="L1" s="163" t="s">
        <v>13</v>
      </c>
      <c r="M1" s="165" t="s">
        <v>10</v>
      </c>
      <c r="N1" s="163" t="s">
        <v>9</v>
      </c>
      <c r="O1" s="18" t="s">
        <v>38</v>
      </c>
      <c r="P1" s="1"/>
    </row>
    <row r="2" spans="1:19" x14ac:dyDescent="0.3">
      <c r="A2" s="163"/>
      <c r="B2" s="163"/>
      <c r="C2" s="169"/>
      <c r="D2" s="166"/>
      <c r="E2" s="166"/>
      <c r="F2" s="166"/>
      <c r="G2" s="166"/>
      <c r="H2" s="163"/>
      <c r="I2" s="163"/>
      <c r="J2" s="163"/>
      <c r="K2" s="163"/>
      <c r="L2" s="163"/>
      <c r="M2" s="166"/>
      <c r="N2" s="163"/>
      <c r="O2" s="18">
        <v>2023</v>
      </c>
      <c r="P2" s="1" t="s">
        <v>22</v>
      </c>
      <c r="Q2" s="1" t="s">
        <v>23</v>
      </c>
      <c r="R2" s="1" t="s">
        <v>24</v>
      </c>
      <c r="S2" s="1" t="s">
        <v>25</v>
      </c>
    </row>
    <row r="3" spans="1:19" s="71" customFormat="1" ht="43.2" x14ac:dyDescent="0.3">
      <c r="A3" s="84">
        <v>1</v>
      </c>
      <c r="B3" s="85" t="s">
        <v>398</v>
      </c>
      <c r="C3" s="88" t="s">
        <v>74</v>
      </c>
      <c r="D3" s="85" t="s">
        <v>179</v>
      </c>
      <c r="E3" s="85">
        <v>1207072</v>
      </c>
      <c r="F3" s="86" t="s">
        <v>152</v>
      </c>
      <c r="G3" s="74" t="s">
        <v>587</v>
      </c>
      <c r="H3" s="89" t="s">
        <v>127</v>
      </c>
      <c r="I3" s="76">
        <v>2.0299999999999998</v>
      </c>
      <c r="J3" s="85" t="s">
        <v>679</v>
      </c>
      <c r="K3" s="65">
        <v>667694.51</v>
      </c>
      <c r="L3" s="65">
        <v>400616</v>
      </c>
      <c r="M3" s="65">
        <v>267078.51</v>
      </c>
      <c r="N3" s="67">
        <v>0.6</v>
      </c>
      <c r="O3" s="79">
        <v>400616</v>
      </c>
      <c r="P3" s="68" t="b">
        <f t="shared" ref="P3" si="0">L3=SUM(O3:O3)</f>
        <v>1</v>
      </c>
      <c r="Q3" s="69">
        <f t="shared" ref="Q3" si="1">ROUND(L3/K3,4)</f>
        <v>0.6</v>
      </c>
      <c r="R3" s="70" t="b">
        <f t="shared" ref="R3" si="2">Q3=N3</f>
        <v>1</v>
      </c>
      <c r="S3" s="70" t="b">
        <f t="shared" ref="S3" si="3">K3=L3+M3</f>
        <v>1</v>
      </c>
    </row>
    <row r="4" spans="1:19" s="71" customFormat="1" ht="43.2" x14ac:dyDescent="0.3">
      <c r="A4" s="84">
        <v>2</v>
      </c>
      <c r="B4" s="85" t="s">
        <v>421</v>
      </c>
      <c r="C4" s="88" t="s">
        <v>74</v>
      </c>
      <c r="D4" s="85" t="s">
        <v>270</v>
      </c>
      <c r="E4" s="85">
        <v>1210062</v>
      </c>
      <c r="F4" s="86" t="s">
        <v>155</v>
      </c>
      <c r="G4" s="74" t="s">
        <v>610</v>
      </c>
      <c r="H4" s="89" t="s">
        <v>127</v>
      </c>
      <c r="I4" s="76">
        <v>0.91</v>
      </c>
      <c r="J4" s="85" t="s">
        <v>677</v>
      </c>
      <c r="K4" s="65">
        <v>899974.08</v>
      </c>
      <c r="L4" s="65">
        <v>539984</v>
      </c>
      <c r="M4" s="66">
        <v>359990.07999999996</v>
      </c>
      <c r="N4" s="67">
        <v>0.6</v>
      </c>
      <c r="O4" s="79">
        <v>539984</v>
      </c>
      <c r="P4" s="68" t="b">
        <f t="shared" ref="P4" si="4">L4=SUM(O4:O4)</f>
        <v>1</v>
      </c>
      <c r="Q4" s="69">
        <f t="shared" ref="Q4:Q7" si="5">ROUND(L4/K4,4)</f>
        <v>0.6</v>
      </c>
      <c r="R4" s="70" t="b">
        <f t="shared" ref="R4:R7" si="6">Q4=N4</f>
        <v>1</v>
      </c>
      <c r="S4" s="70" t="b">
        <f t="shared" ref="S4:S7" si="7">K4=L4+M4</f>
        <v>1</v>
      </c>
    </row>
    <row r="5" spans="1:19" s="71" customFormat="1" ht="28.8" x14ac:dyDescent="0.3">
      <c r="A5" s="84">
        <v>3</v>
      </c>
      <c r="B5" s="72" t="s">
        <v>403</v>
      </c>
      <c r="C5" s="88" t="s">
        <v>74</v>
      </c>
      <c r="D5" s="72" t="s">
        <v>776</v>
      </c>
      <c r="E5" s="72">
        <v>1206132</v>
      </c>
      <c r="F5" s="73" t="s">
        <v>151</v>
      </c>
      <c r="G5" s="74" t="s">
        <v>592</v>
      </c>
      <c r="H5" s="89" t="s">
        <v>127</v>
      </c>
      <c r="I5" s="77">
        <v>1.59</v>
      </c>
      <c r="J5" s="85" t="s">
        <v>690</v>
      </c>
      <c r="K5" s="65">
        <v>995048.12</v>
      </c>
      <c r="L5" s="65">
        <v>597028</v>
      </c>
      <c r="M5" s="66">
        <v>398020.12</v>
      </c>
      <c r="N5" s="67">
        <v>0.6</v>
      </c>
      <c r="O5" s="79">
        <v>597028</v>
      </c>
      <c r="P5" s="68" t="b">
        <f t="shared" ref="P5:P7" si="8">L5=SUM(O5:O5)</f>
        <v>1</v>
      </c>
      <c r="Q5" s="69">
        <f t="shared" si="5"/>
        <v>0.6</v>
      </c>
      <c r="R5" s="70" t="b">
        <f t="shared" si="6"/>
        <v>1</v>
      </c>
      <c r="S5" s="70" t="b">
        <f t="shared" si="7"/>
        <v>1</v>
      </c>
    </row>
    <row r="6" spans="1:19" s="71" customFormat="1" ht="43.2" x14ac:dyDescent="0.3">
      <c r="A6" s="84">
        <v>4</v>
      </c>
      <c r="B6" s="85" t="s">
        <v>406</v>
      </c>
      <c r="C6" s="88" t="s">
        <v>74</v>
      </c>
      <c r="D6" s="85" t="s">
        <v>264</v>
      </c>
      <c r="E6" s="85">
        <v>1208032</v>
      </c>
      <c r="F6" s="86" t="s">
        <v>153</v>
      </c>
      <c r="G6" s="74" t="s">
        <v>595</v>
      </c>
      <c r="H6" s="89" t="s">
        <v>127</v>
      </c>
      <c r="I6" s="76">
        <v>1.391</v>
      </c>
      <c r="J6" s="85" t="s">
        <v>743</v>
      </c>
      <c r="K6" s="65">
        <v>1169775.24</v>
      </c>
      <c r="L6" s="65">
        <v>584887</v>
      </c>
      <c r="M6" s="66">
        <v>584888.24</v>
      </c>
      <c r="N6" s="67">
        <v>0.5</v>
      </c>
      <c r="O6" s="79">
        <v>584887</v>
      </c>
      <c r="P6" s="68" t="b">
        <f t="shared" si="8"/>
        <v>1</v>
      </c>
      <c r="Q6" s="69">
        <f t="shared" si="5"/>
        <v>0.5</v>
      </c>
      <c r="R6" s="70" t="b">
        <f t="shared" si="6"/>
        <v>1</v>
      </c>
      <c r="S6" s="70" t="b">
        <f t="shared" si="7"/>
        <v>1</v>
      </c>
    </row>
    <row r="7" spans="1:19" s="71" customFormat="1" ht="28.8" x14ac:dyDescent="0.3">
      <c r="A7" s="84">
        <v>5</v>
      </c>
      <c r="B7" s="85" t="s">
        <v>351</v>
      </c>
      <c r="C7" s="88" t="s">
        <v>74</v>
      </c>
      <c r="D7" s="85" t="s">
        <v>194</v>
      </c>
      <c r="E7" s="85">
        <v>1209033</v>
      </c>
      <c r="F7" s="86" t="s">
        <v>154</v>
      </c>
      <c r="G7" s="75" t="s">
        <v>543</v>
      </c>
      <c r="H7" s="89" t="s">
        <v>127</v>
      </c>
      <c r="I7" s="76">
        <v>1.2170000000000001</v>
      </c>
      <c r="J7" s="85" t="s">
        <v>691</v>
      </c>
      <c r="K7" s="65">
        <v>2447929.75</v>
      </c>
      <c r="L7" s="65">
        <v>1223964</v>
      </c>
      <c r="M7" s="66">
        <v>1223965.75</v>
      </c>
      <c r="N7" s="67">
        <v>0.5</v>
      </c>
      <c r="O7" s="79">
        <v>1223964</v>
      </c>
      <c r="P7" s="68" t="b">
        <f t="shared" si="8"/>
        <v>1</v>
      </c>
      <c r="Q7" s="69">
        <f t="shared" si="5"/>
        <v>0.5</v>
      </c>
      <c r="R7" s="70" t="b">
        <f t="shared" si="6"/>
        <v>1</v>
      </c>
      <c r="S7" s="70" t="b">
        <f t="shared" si="7"/>
        <v>1</v>
      </c>
    </row>
    <row r="8" spans="1:19" s="71" customFormat="1" ht="43.2" x14ac:dyDescent="0.3">
      <c r="A8" s="84">
        <v>6</v>
      </c>
      <c r="B8" s="85" t="s">
        <v>422</v>
      </c>
      <c r="C8" s="88" t="s">
        <v>74</v>
      </c>
      <c r="D8" s="85" t="s">
        <v>245</v>
      </c>
      <c r="E8" s="85">
        <v>1210092</v>
      </c>
      <c r="F8" s="86" t="s">
        <v>155</v>
      </c>
      <c r="G8" s="74" t="s">
        <v>611</v>
      </c>
      <c r="H8" s="89" t="s">
        <v>127</v>
      </c>
      <c r="I8" s="76">
        <v>0.88</v>
      </c>
      <c r="J8" s="85" t="s">
        <v>729</v>
      </c>
      <c r="K8" s="65">
        <v>293458.84000000003</v>
      </c>
      <c r="L8" s="65">
        <v>161402</v>
      </c>
      <c r="M8" s="66">
        <v>132056.84000000003</v>
      </c>
      <c r="N8" s="67">
        <v>0.55000000000000004</v>
      </c>
      <c r="O8" s="79">
        <v>161402</v>
      </c>
      <c r="P8" s="68" t="b">
        <f>L8=SUM(O8:O8)</f>
        <v>1</v>
      </c>
      <c r="Q8" s="69">
        <f>ROUND(L8/K8,4)</f>
        <v>0.55000000000000004</v>
      </c>
      <c r="R8" s="70" t="b">
        <f>Q8=N8</f>
        <v>1</v>
      </c>
      <c r="S8" s="70" t="b">
        <f>K8=L8+M8</f>
        <v>1</v>
      </c>
    </row>
    <row r="9" spans="1:19" s="71" customFormat="1" ht="28.8" x14ac:dyDescent="0.3">
      <c r="A9" s="84">
        <v>7</v>
      </c>
      <c r="B9" s="85" t="s">
        <v>433</v>
      </c>
      <c r="C9" s="88" t="s">
        <v>74</v>
      </c>
      <c r="D9" s="85" t="s">
        <v>242</v>
      </c>
      <c r="E9" s="85">
        <v>1218052</v>
      </c>
      <c r="F9" s="86" t="s">
        <v>163</v>
      </c>
      <c r="G9" s="74" t="s">
        <v>622</v>
      </c>
      <c r="H9" s="89" t="s">
        <v>127</v>
      </c>
      <c r="I9" s="76">
        <v>0.73399999999999999</v>
      </c>
      <c r="J9" s="85" t="s">
        <v>139</v>
      </c>
      <c r="K9" s="65">
        <v>1226960.94</v>
      </c>
      <c r="L9" s="65">
        <v>613480</v>
      </c>
      <c r="M9" s="66">
        <v>613480.93999999994</v>
      </c>
      <c r="N9" s="67">
        <v>0.5</v>
      </c>
      <c r="O9" s="79">
        <v>613480</v>
      </c>
      <c r="P9" s="68" t="b">
        <f t="shared" ref="P9:P13" si="9">L9=SUM(O9:O9)</f>
        <v>1</v>
      </c>
      <c r="Q9" s="69">
        <f t="shared" ref="Q9:Q13" si="10">ROUND(L9/K9,4)</f>
        <v>0.5</v>
      </c>
      <c r="R9" s="70" t="b">
        <f t="shared" ref="R9:R13" si="11">Q9=N9</f>
        <v>1</v>
      </c>
      <c r="S9" s="70" t="b">
        <f t="shared" ref="S9:S13" si="12">K9=L9+M9</f>
        <v>1</v>
      </c>
    </row>
    <row r="10" spans="1:19" s="71" customFormat="1" ht="43.2" x14ac:dyDescent="0.3">
      <c r="A10" s="84">
        <v>8</v>
      </c>
      <c r="B10" s="85" t="s">
        <v>454</v>
      </c>
      <c r="C10" s="88" t="s">
        <v>74</v>
      </c>
      <c r="D10" s="85" t="s">
        <v>225</v>
      </c>
      <c r="E10" s="85">
        <v>1205082</v>
      </c>
      <c r="F10" s="86" t="s">
        <v>150</v>
      </c>
      <c r="G10" s="74" t="s">
        <v>643</v>
      </c>
      <c r="H10" s="89" t="s">
        <v>127</v>
      </c>
      <c r="I10" s="76">
        <v>0.42</v>
      </c>
      <c r="J10" s="85" t="s">
        <v>714</v>
      </c>
      <c r="K10" s="65">
        <v>207895.12</v>
      </c>
      <c r="L10" s="65">
        <v>114342</v>
      </c>
      <c r="M10" s="66">
        <v>93553.12</v>
      </c>
      <c r="N10" s="67">
        <v>0.55000000000000004</v>
      </c>
      <c r="O10" s="79">
        <v>114342</v>
      </c>
      <c r="P10" s="68" t="b">
        <f t="shared" si="9"/>
        <v>1</v>
      </c>
      <c r="Q10" s="69">
        <f t="shared" si="10"/>
        <v>0.55000000000000004</v>
      </c>
      <c r="R10" s="70" t="b">
        <f t="shared" si="11"/>
        <v>1</v>
      </c>
      <c r="S10" s="70" t="b">
        <f t="shared" si="12"/>
        <v>1</v>
      </c>
    </row>
    <row r="11" spans="1:19" s="71" customFormat="1" ht="43.2" x14ac:dyDescent="0.3">
      <c r="A11" s="84">
        <v>9</v>
      </c>
      <c r="B11" s="85" t="s">
        <v>436</v>
      </c>
      <c r="C11" s="88" t="s">
        <v>74</v>
      </c>
      <c r="D11" s="85" t="s">
        <v>202</v>
      </c>
      <c r="E11" s="85">
        <v>1219053</v>
      </c>
      <c r="F11" s="86" t="s">
        <v>164</v>
      </c>
      <c r="G11" s="74" t="s">
        <v>625</v>
      </c>
      <c r="H11" s="89" t="s">
        <v>127</v>
      </c>
      <c r="I11" s="76">
        <v>0.72</v>
      </c>
      <c r="J11" s="85" t="s">
        <v>697</v>
      </c>
      <c r="K11" s="65">
        <v>1016011.98</v>
      </c>
      <c r="L11" s="65">
        <v>508005</v>
      </c>
      <c r="M11" s="66">
        <v>508006.98</v>
      </c>
      <c r="N11" s="67">
        <v>0.5</v>
      </c>
      <c r="O11" s="79">
        <v>508005</v>
      </c>
      <c r="P11" s="68" t="b">
        <f t="shared" si="9"/>
        <v>1</v>
      </c>
      <c r="Q11" s="69">
        <f t="shared" si="10"/>
        <v>0.5</v>
      </c>
      <c r="R11" s="70" t="b">
        <f t="shared" si="11"/>
        <v>1</v>
      </c>
      <c r="S11" s="70" t="b">
        <f t="shared" si="12"/>
        <v>1</v>
      </c>
    </row>
    <row r="12" spans="1:19" s="71" customFormat="1" ht="28.8" x14ac:dyDescent="0.3">
      <c r="A12" s="84">
        <v>10</v>
      </c>
      <c r="B12" s="85" t="s">
        <v>460</v>
      </c>
      <c r="C12" s="88" t="s">
        <v>74</v>
      </c>
      <c r="D12" s="85" t="s">
        <v>239</v>
      </c>
      <c r="E12" s="85">
        <v>1201082</v>
      </c>
      <c r="F12" s="86" t="s">
        <v>146</v>
      </c>
      <c r="G12" s="74" t="s">
        <v>649</v>
      </c>
      <c r="H12" s="89" t="s">
        <v>127</v>
      </c>
      <c r="I12" s="76">
        <v>0.32500000000000001</v>
      </c>
      <c r="J12" s="85" t="s">
        <v>726</v>
      </c>
      <c r="K12" s="65">
        <v>263050.32</v>
      </c>
      <c r="L12" s="65">
        <v>157830</v>
      </c>
      <c r="M12" s="66">
        <v>105220.32</v>
      </c>
      <c r="N12" s="67">
        <v>0.6</v>
      </c>
      <c r="O12" s="79">
        <v>157830</v>
      </c>
      <c r="P12" s="68" t="b">
        <f t="shared" si="9"/>
        <v>1</v>
      </c>
      <c r="Q12" s="69">
        <f t="shared" si="10"/>
        <v>0.6</v>
      </c>
      <c r="R12" s="70" t="b">
        <f t="shared" si="11"/>
        <v>1</v>
      </c>
      <c r="S12" s="70" t="b">
        <f t="shared" si="12"/>
        <v>1</v>
      </c>
    </row>
    <row r="13" spans="1:19" s="71" customFormat="1" ht="28.8" x14ac:dyDescent="0.3">
      <c r="A13" s="84">
        <v>11</v>
      </c>
      <c r="B13" s="85" t="s">
        <v>449</v>
      </c>
      <c r="C13" s="88" t="s">
        <v>74</v>
      </c>
      <c r="D13" s="85" t="s">
        <v>241</v>
      </c>
      <c r="E13" s="85">
        <v>1216153</v>
      </c>
      <c r="F13" s="86" t="s">
        <v>162</v>
      </c>
      <c r="G13" s="74" t="s">
        <v>638</v>
      </c>
      <c r="H13" s="89" t="s">
        <v>127</v>
      </c>
      <c r="I13" s="76">
        <v>0.46600000000000003</v>
      </c>
      <c r="J13" s="85" t="s">
        <v>727</v>
      </c>
      <c r="K13" s="65">
        <v>290653.61</v>
      </c>
      <c r="L13" s="65">
        <v>145326</v>
      </c>
      <c r="M13" s="66">
        <v>145327.60999999999</v>
      </c>
      <c r="N13" s="67">
        <v>0.5</v>
      </c>
      <c r="O13" s="79">
        <v>145326</v>
      </c>
      <c r="P13" s="68" t="b">
        <f t="shared" si="9"/>
        <v>1</v>
      </c>
      <c r="Q13" s="69">
        <f t="shared" si="10"/>
        <v>0.5</v>
      </c>
      <c r="R13" s="70" t="b">
        <f t="shared" si="11"/>
        <v>1</v>
      </c>
      <c r="S13" s="70" t="b">
        <f t="shared" si="12"/>
        <v>1</v>
      </c>
    </row>
    <row r="14" spans="1:19" s="71" customFormat="1" ht="43.2" x14ac:dyDescent="0.3">
      <c r="A14" s="84">
        <v>12</v>
      </c>
      <c r="B14" s="85" t="s">
        <v>468</v>
      </c>
      <c r="C14" s="88" t="s">
        <v>74</v>
      </c>
      <c r="D14" s="85" t="s">
        <v>203</v>
      </c>
      <c r="E14" s="85">
        <v>1207042</v>
      </c>
      <c r="F14" s="86" t="s">
        <v>152</v>
      </c>
      <c r="G14" s="74" t="s">
        <v>656</v>
      </c>
      <c r="H14" s="89" t="s">
        <v>127</v>
      </c>
      <c r="I14" s="76">
        <v>0.26</v>
      </c>
      <c r="J14" s="85" t="s">
        <v>698</v>
      </c>
      <c r="K14" s="65">
        <v>616670.78</v>
      </c>
      <c r="L14" s="65">
        <v>308335</v>
      </c>
      <c r="M14" s="66">
        <v>308335.78000000003</v>
      </c>
      <c r="N14" s="67">
        <v>0.5</v>
      </c>
      <c r="O14" s="79">
        <v>308335</v>
      </c>
      <c r="P14" s="68" t="b">
        <f>L14=SUM(O14:O14)</f>
        <v>1</v>
      </c>
      <c r="Q14" s="69">
        <f>ROUND(L14/K14,4)</f>
        <v>0.5</v>
      </c>
      <c r="R14" s="70" t="b">
        <f>Q14=N14</f>
        <v>1</v>
      </c>
      <c r="S14" s="70" t="b">
        <f>K14=L14+M14</f>
        <v>1</v>
      </c>
    </row>
    <row r="15" spans="1:19" s="71" customFormat="1" ht="57.6" x14ac:dyDescent="0.3">
      <c r="A15" s="84">
        <v>13</v>
      </c>
      <c r="B15" s="85" t="s">
        <v>469</v>
      </c>
      <c r="C15" s="88" t="s">
        <v>74</v>
      </c>
      <c r="D15" s="85" t="s">
        <v>251</v>
      </c>
      <c r="E15" s="85">
        <v>1206113</v>
      </c>
      <c r="F15" s="86" t="s">
        <v>151</v>
      </c>
      <c r="G15" s="74" t="s">
        <v>768</v>
      </c>
      <c r="H15" s="89" t="s">
        <v>127</v>
      </c>
      <c r="I15" s="76">
        <v>0.251</v>
      </c>
      <c r="J15" s="85" t="s">
        <v>759</v>
      </c>
      <c r="K15" s="65">
        <v>1357515.64</v>
      </c>
      <c r="L15" s="65">
        <v>678757</v>
      </c>
      <c r="M15" s="66">
        <v>678758.6399999999</v>
      </c>
      <c r="N15" s="67">
        <v>0.5</v>
      </c>
      <c r="O15" s="79">
        <v>678757</v>
      </c>
      <c r="P15" s="68" t="b">
        <f>L15=SUM(O15:O15)</f>
        <v>1</v>
      </c>
      <c r="Q15" s="69">
        <f>ROUND(L15/K15,4)</f>
        <v>0.5</v>
      </c>
      <c r="R15" s="70" t="b">
        <f>Q15=N15</f>
        <v>1</v>
      </c>
      <c r="S15" s="70" t="b">
        <f>K15=L15+M15</f>
        <v>1</v>
      </c>
    </row>
    <row r="16" spans="1:19" s="71" customFormat="1" ht="43.2" x14ac:dyDescent="0.3">
      <c r="A16" s="84">
        <v>14</v>
      </c>
      <c r="B16" s="85" t="s">
        <v>400</v>
      </c>
      <c r="C16" s="88" t="s">
        <v>74</v>
      </c>
      <c r="D16" s="85" t="s">
        <v>262</v>
      </c>
      <c r="E16" s="85">
        <v>1214062</v>
      </c>
      <c r="F16" s="86" t="s">
        <v>160</v>
      </c>
      <c r="G16" s="74" t="s">
        <v>589</v>
      </c>
      <c r="H16" s="89" t="s">
        <v>127</v>
      </c>
      <c r="I16" s="76">
        <v>1.73</v>
      </c>
      <c r="J16" s="85" t="s">
        <v>689</v>
      </c>
      <c r="K16" s="65">
        <v>1402662.74</v>
      </c>
      <c r="L16" s="65">
        <v>701331</v>
      </c>
      <c r="M16" s="66">
        <v>701331.74</v>
      </c>
      <c r="N16" s="67">
        <v>0.5</v>
      </c>
      <c r="O16" s="79">
        <v>701331</v>
      </c>
      <c r="P16" s="68" t="b">
        <f t="shared" ref="P16:P36" si="13">L16=SUM(O16:O16)</f>
        <v>1</v>
      </c>
      <c r="Q16" s="69">
        <f t="shared" ref="Q16:Q36" si="14">ROUND(L16/K16,4)</f>
        <v>0.5</v>
      </c>
      <c r="R16" s="70" t="b">
        <f t="shared" ref="R16:R36" si="15">Q16=N16</f>
        <v>1</v>
      </c>
      <c r="S16" s="70" t="b">
        <f t="shared" ref="S16:S36" si="16">K16=L16+M16</f>
        <v>1</v>
      </c>
    </row>
    <row r="17" spans="1:19" s="71" customFormat="1" ht="28.8" x14ac:dyDescent="0.3">
      <c r="A17" s="84">
        <v>15</v>
      </c>
      <c r="B17" s="85" t="s">
        <v>424</v>
      </c>
      <c r="C17" s="88" t="s">
        <v>74</v>
      </c>
      <c r="D17" s="85" t="s">
        <v>198</v>
      </c>
      <c r="E17" s="85">
        <v>1218102</v>
      </c>
      <c r="F17" s="86" t="s">
        <v>163</v>
      </c>
      <c r="G17" s="74" t="s">
        <v>613</v>
      </c>
      <c r="H17" s="89" t="s">
        <v>127</v>
      </c>
      <c r="I17" s="76">
        <v>0.875</v>
      </c>
      <c r="J17" s="85" t="s">
        <v>694</v>
      </c>
      <c r="K17" s="65">
        <v>392362.5</v>
      </c>
      <c r="L17" s="65">
        <v>215799</v>
      </c>
      <c r="M17" s="66">
        <v>176563.5</v>
      </c>
      <c r="N17" s="67">
        <v>0.55000000000000004</v>
      </c>
      <c r="O17" s="79">
        <v>215799</v>
      </c>
      <c r="P17" s="68" t="b">
        <f t="shared" si="13"/>
        <v>1</v>
      </c>
      <c r="Q17" s="69">
        <f t="shared" si="14"/>
        <v>0.55000000000000004</v>
      </c>
      <c r="R17" s="70" t="b">
        <f t="shared" si="15"/>
        <v>1</v>
      </c>
      <c r="S17" s="70" t="b">
        <f t="shared" si="16"/>
        <v>1</v>
      </c>
    </row>
    <row r="18" spans="1:19" s="71" customFormat="1" ht="43.2" x14ac:dyDescent="0.3">
      <c r="A18" s="84">
        <v>16</v>
      </c>
      <c r="B18" s="85" t="s">
        <v>401</v>
      </c>
      <c r="C18" s="88" t="s">
        <v>74</v>
      </c>
      <c r="D18" s="85" t="s">
        <v>210</v>
      </c>
      <c r="E18" s="85">
        <v>1209062</v>
      </c>
      <c r="F18" s="86" t="s">
        <v>154</v>
      </c>
      <c r="G18" s="74" t="s">
        <v>590</v>
      </c>
      <c r="H18" s="89" t="s">
        <v>127</v>
      </c>
      <c r="I18" s="76">
        <v>1.716</v>
      </c>
      <c r="J18" s="85" t="s">
        <v>684</v>
      </c>
      <c r="K18" s="65">
        <v>1240545.77</v>
      </c>
      <c r="L18" s="65">
        <v>620272</v>
      </c>
      <c r="M18" s="66">
        <v>620273.77</v>
      </c>
      <c r="N18" s="67">
        <v>0.5</v>
      </c>
      <c r="O18" s="79">
        <v>620272</v>
      </c>
      <c r="P18" s="68" t="b">
        <f t="shared" si="13"/>
        <v>1</v>
      </c>
      <c r="Q18" s="69">
        <f t="shared" si="14"/>
        <v>0.5</v>
      </c>
      <c r="R18" s="70" t="b">
        <f t="shared" si="15"/>
        <v>1</v>
      </c>
      <c r="S18" s="70" t="b">
        <f t="shared" si="16"/>
        <v>1</v>
      </c>
    </row>
    <row r="19" spans="1:19" s="71" customFormat="1" ht="28.8" x14ac:dyDescent="0.3">
      <c r="A19" s="84">
        <v>17</v>
      </c>
      <c r="B19" s="85" t="s">
        <v>407</v>
      </c>
      <c r="C19" s="88" t="s">
        <v>74</v>
      </c>
      <c r="D19" s="85" t="s">
        <v>238</v>
      </c>
      <c r="E19" s="85">
        <v>1207032</v>
      </c>
      <c r="F19" s="86" t="s">
        <v>152</v>
      </c>
      <c r="G19" s="74" t="s">
        <v>596</v>
      </c>
      <c r="H19" s="89" t="s">
        <v>127</v>
      </c>
      <c r="I19" s="76">
        <v>1.345</v>
      </c>
      <c r="J19" s="85" t="s">
        <v>688</v>
      </c>
      <c r="K19" s="65">
        <v>1369900.02</v>
      </c>
      <c r="L19" s="65">
        <v>753445</v>
      </c>
      <c r="M19" s="66">
        <v>616455.02</v>
      </c>
      <c r="N19" s="67">
        <v>0.55000000000000004</v>
      </c>
      <c r="O19" s="79">
        <v>753445</v>
      </c>
      <c r="P19" s="68" t="b">
        <f t="shared" si="13"/>
        <v>1</v>
      </c>
      <c r="Q19" s="69">
        <f t="shared" si="14"/>
        <v>0.55000000000000004</v>
      </c>
      <c r="R19" s="70" t="b">
        <f t="shared" si="15"/>
        <v>1</v>
      </c>
      <c r="S19" s="70" t="b">
        <f t="shared" si="16"/>
        <v>1</v>
      </c>
    </row>
    <row r="20" spans="1:19" s="71" customFormat="1" ht="28.8" x14ac:dyDescent="0.3">
      <c r="A20" s="84">
        <v>18</v>
      </c>
      <c r="B20" s="85" t="s">
        <v>409</v>
      </c>
      <c r="C20" s="88" t="s">
        <v>74</v>
      </c>
      <c r="D20" s="85" t="s">
        <v>215</v>
      </c>
      <c r="E20" s="85">
        <v>1205023</v>
      </c>
      <c r="F20" s="86" t="s">
        <v>150</v>
      </c>
      <c r="G20" s="74" t="s">
        <v>598</v>
      </c>
      <c r="H20" s="89" t="s">
        <v>127</v>
      </c>
      <c r="I20" s="76">
        <v>1.2450000000000001</v>
      </c>
      <c r="J20" s="85" t="s">
        <v>706</v>
      </c>
      <c r="K20" s="65">
        <v>827030.99</v>
      </c>
      <c r="L20" s="65">
        <v>454867</v>
      </c>
      <c r="M20" s="66">
        <v>372163.99</v>
      </c>
      <c r="N20" s="67">
        <v>0.55000000000000004</v>
      </c>
      <c r="O20" s="79">
        <v>454867</v>
      </c>
      <c r="P20" s="68" t="b">
        <f t="shared" si="13"/>
        <v>1</v>
      </c>
      <c r="Q20" s="69">
        <f t="shared" si="14"/>
        <v>0.55000000000000004</v>
      </c>
      <c r="R20" s="70" t="b">
        <f t="shared" si="15"/>
        <v>1</v>
      </c>
      <c r="S20" s="70" t="b">
        <f t="shared" si="16"/>
        <v>1</v>
      </c>
    </row>
    <row r="21" spans="1:19" s="71" customFormat="1" ht="28.8" x14ac:dyDescent="0.3">
      <c r="A21" s="84">
        <v>19</v>
      </c>
      <c r="B21" s="85" t="s">
        <v>410</v>
      </c>
      <c r="C21" s="88" t="s">
        <v>74</v>
      </c>
      <c r="D21" s="85" t="s">
        <v>212</v>
      </c>
      <c r="E21" s="85">
        <v>1219022</v>
      </c>
      <c r="F21" s="86" t="s">
        <v>164</v>
      </c>
      <c r="G21" s="74" t="s">
        <v>599</v>
      </c>
      <c r="H21" s="89" t="s">
        <v>127</v>
      </c>
      <c r="I21" s="76">
        <v>1.1299999999999999</v>
      </c>
      <c r="J21" s="85" t="s">
        <v>139</v>
      </c>
      <c r="K21" s="65">
        <v>791596.29</v>
      </c>
      <c r="L21" s="65">
        <v>395798</v>
      </c>
      <c r="M21" s="66">
        <v>395798.29000000004</v>
      </c>
      <c r="N21" s="67">
        <v>0.5</v>
      </c>
      <c r="O21" s="79">
        <v>395798</v>
      </c>
      <c r="P21" s="68" t="b">
        <f t="shared" si="13"/>
        <v>1</v>
      </c>
      <c r="Q21" s="69">
        <f t="shared" si="14"/>
        <v>0.5</v>
      </c>
      <c r="R21" s="70" t="b">
        <f t="shared" si="15"/>
        <v>1</v>
      </c>
      <c r="S21" s="70" t="b">
        <f t="shared" si="16"/>
        <v>1</v>
      </c>
    </row>
    <row r="22" spans="1:19" s="71" customFormat="1" ht="28.8" x14ac:dyDescent="0.3">
      <c r="A22" s="84">
        <v>20</v>
      </c>
      <c r="B22" s="85" t="s">
        <v>397</v>
      </c>
      <c r="C22" s="88" t="s">
        <v>74</v>
      </c>
      <c r="D22" s="85" t="s">
        <v>217</v>
      </c>
      <c r="E22" s="85">
        <v>1202062</v>
      </c>
      <c r="F22" s="86" t="s">
        <v>147</v>
      </c>
      <c r="G22" s="74" t="s">
        <v>586</v>
      </c>
      <c r="H22" s="89" t="s">
        <v>127</v>
      </c>
      <c r="I22" s="76">
        <v>2.157</v>
      </c>
      <c r="J22" s="85" t="s">
        <v>742</v>
      </c>
      <c r="K22" s="65">
        <v>677065.8</v>
      </c>
      <c r="L22" s="65">
        <v>406239</v>
      </c>
      <c r="M22" s="66">
        <v>270826.80000000005</v>
      </c>
      <c r="N22" s="67">
        <v>0.6</v>
      </c>
      <c r="O22" s="79">
        <v>406239</v>
      </c>
      <c r="P22" s="68" t="b">
        <f t="shared" si="13"/>
        <v>1</v>
      </c>
      <c r="Q22" s="69">
        <f t="shared" si="14"/>
        <v>0.6</v>
      </c>
      <c r="R22" s="70" t="b">
        <f t="shared" si="15"/>
        <v>1</v>
      </c>
      <c r="S22" s="70" t="b">
        <f t="shared" si="16"/>
        <v>1</v>
      </c>
    </row>
    <row r="23" spans="1:19" s="71" customFormat="1" ht="28.8" x14ac:dyDescent="0.3">
      <c r="A23" s="84">
        <v>21</v>
      </c>
      <c r="B23" s="85" t="s">
        <v>412</v>
      </c>
      <c r="C23" s="88" t="s">
        <v>74</v>
      </c>
      <c r="D23" s="85" t="s">
        <v>266</v>
      </c>
      <c r="E23" s="85">
        <v>1214023</v>
      </c>
      <c r="F23" s="86" t="s">
        <v>160</v>
      </c>
      <c r="G23" s="74" t="s">
        <v>601</v>
      </c>
      <c r="H23" s="89" t="s">
        <v>127</v>
      </c>
      <c r="I23" s="76">
        <v>1.08</v>
      </c>
      <c r="J23" s="85" t="s">
        <v>738</v>
      </c>
      <c r="K23" s="65">
        <v>601086.07999999996</v>
      </c>
      <c r="L23" s="65">
        <v>300543</v>
      </c>
      <c r="M23" s="66">
        <v>300543.07999999996</v>
      </c>
      <c r="N23" s="67">
        <v>0.5</v>
      </c>
      <c r="O23" s="79">
        <v>300543</v>
      </c>
      <c r="P23" s="68" t="b">
        <f t="shared" si="13"/>
        <v>1</v>
      </c>
      <c r="Q23" s="69">
        <f t="shared" si="14"/>
        <v>0.5</v>
      </c>
      <c r="R23" s="70" t="b">
        <f t="shared" si="15"/>
        <v>1</v>
      </c>
      <c r="S23" s="70" t="b">
        <f t="shared" si="16"/>
        <v>1</v>
      </c>
    </row>
    <row r="24" spans="1:19" s="71" customFormat="1" ht="72" x14ac:dyDescent="0.3">
      <c r="A24" s="84">
        <v>22</v>
      </c>
      <c r="B24" s="85" t="s">
        <v>413</v>
      </c>
      <c r="C24" s="88" t="s">
        <v>74</v>
      </c>
      <c r="D24" s="85" t="s">
        <v>267</v>
      </c>
      <c r="E24" s="85">
        <v>1217011</v>
      </c>
      <c r="F24" s="86" t="s">
        <v>157</v>
      </c>
      <c r="G24" s="74" t="s">
        <v>602</v>
      </c>
      <c r="H24" s="89" t="s">
        <v>127</v>
      </c>
      <c r="I24" s="76">
        <v>1.077</v>
      </c>
      <c r="J24" s="85" t="s">
        <v>744</v>
      </c>
      <c r="K24" s="65">
        <v>1714934.86</v>
      </c>
      <c r="L24" s="65">
        <v>857467</v>
      </c>
      <c r="M24" s="66">
        <v>857467.8600000001</v>
      </c>
      <c r="N24" s="67">
        <v>0.5</v>
      </c>
      <c r="O24" s="79">
        <v>857467</v>
      </c>
      <c r="P24" s="68" t="b">
        <f t="shared" si="13"/>
        <v>1</v>
      </c>
      <c r="Q24" s="69">
        <f t="shared" si="14"/>
        <v>0.5</v>
      </c>
      <c r="R24" s="70" t="b">
        <f t="shared" si="15"/>
        <v>1</v>
      </c>
      <c r="S24" s="70" t="b">
        <f t="shared" si="16"/>
        <v>1</v>
      </c>
    </row>
    <row r="25" spans="1:19" s="71" customFormat="1" ht="28.8" x14ac:dyDescent="0.3">
      <c r="A25" s="84">
        <v>23</v>
      </c>
      <c r="B25" s="85" t="s">
        <v>306</v>
      </c>
      <c r="C25" s="88" t="s">
        <v>74</v>
      </c>
      <c r="D25" s="85" t="s">
        <v>185</v>
      </c>
      <c r="E25" s="85">
        <v>1214053</v>
      </c>
      <c r="F25" s="86" t="s">
        <v>160</v>
      </c>
      <c r="G25" s="74" t="s">
        <v>500</v>
      </c>
      <c r="H25" s="89" t="s">
        <v>127</v>
      </c>
      <c r="I25" s="76">
        <v>0.59399999999999997</v>
      </c>
      <c r="J25" s="85" t="s">
        <v>671</v>
      </c>
      <c r="K25" s="65">
        <v>560638.81000000006</v>
      </c>
      <c r="L25" s="65">
        <v>308351</v>
      </c>
      <c r="M25" s="66">
        <v>252287.81000000006</v>
      </c>
      <c r="N25" s="67">
        <v>0.55000000000000004</v>
      </c>
      <c r="O25" s="79">
        <v>308351</v>
      </c>
      <c r="P25" s="68" t="b">
        <f t="shared" si="13"/>
        <v>1</v>
      </c>
      <c r="Q25" s="69">
        <f t="shared" si="14"/>
        <v>0.55000000000000004</v>
      </c>
      <c r="R25" s="70" t="b">
        <f t="shared" si="15"/>
        <v>1</v>
      </c>
      <c r="S25" s="70" t="b">
        <f t="shared" si="16"/>
        <v>1</v>
      </c>
    </row>
    <row r="26" spans="1:19" s="71" customFormat="1" ht="28.8" x14ac:dyDescent="0.3">
      <c r="A26" s="84">
        <v>24</v>
      </c>
      <c r="B26" s="85" t="s">
        <v>415</v>
      </c>
      <c r="C26" s="88" t="s">
        <v>74</v>
      </c>
      <c r="D26" s="85" t="s">
        <v>199</v>
      </c>
      <c r="E26" s="85">
        <v>1217032</v>
      </c>
      <c r="F26" s="86" t="s">
        <v>157</v>
      </c>
      <c r="G26" s="74" t="s">
        <v>604</v>
      </c>
      <c r="H26" s="89" t="s">
        <v>127</v>
      </c>
      <c r="I26" s="76">
        <v>1.0429999999999999</v>
      </c>
      <c r="J26" s="85" t="s">
        <v>745</v>
      </c>
      <c r="K26" s="65">
        <v>1208887.5900000001</v>
      </c>
      <c r="L26" s="65">
        <v>604443</v>
      </c>
      <c r="M26" s="66">
        <v>604444.59000000008</v>
      </c>
      <c r="N26" s="67">
        <v>0.5</v>
      </c>
      <c r="O26" s="79">
        <v>604443</v>
      </c>
      <c r="P26" s="68" t="b">
        <f t="shared" si="13"/>
        <v>1</v>
      </c>
      <c r="Q26" s="69">
        <f t="shared" si="14"/>
        <v>0.5</v>
      </c>
      <c r="R26" s="70" t="b">
        <f t="shared" si="15"/>
        <v>1</v>
      </c>
      <c r="S26" s="70" t="b">
        <f t="shared" si="16"/>
        <v>1</v>
      </c>
    </row>
    <row r="27" spans="1:19" s="71" customFormat="1" ht="57.6" x14ac:dyDescent="0.3">
      <c r="A27" s="84">
        <v>25</v>
      </c>
      <c r="B27" s="85" t="s">
        <v>418</v>
      </c>
      <c r="C27" s="88" t="s">
        <v>74</v>
      </c>
      <c r="D27" s="85" t="s">
        <v>269</v>
      </c>
      <c r="E27" s="85">
        <v>1207092</v>
      </c>
      <c r="F27" s="86" t="s">
        <v>152</v>
      </c>
      <c r="G27" s="74" t="s">
        <v>607</v>
      </c>
      <c r="H27" s="89" t="s">
        <v>127</v>
      </c>
      <c r="I27" s="76">
        <v>0.98</v>
      </c>
      <c r="J27" s="85" t="s">
        <v>682</v>
      </c>
      <c r="K27" s="65">
        <v>2634722.66</v>
      </c>
      <c r="L27" s="65">
        <v>1449097</v>
      </c>
      <c r="M27" s="66">
        <v>1185625.6600000001</v>
      </c>
      <c r="N27" s="67">
        <v>0.55000000000000004</v>
      </c>
      <c r="O27" s="79">
        <v>1449097</v>
      </c>
      <c r="P27" s="68" t="b">
        <f t="shared" si="13"/>
        <v>1</v>
      </c>
      <c r="Q27" s="69">
        <f t="shared" si="14"/>
        <v>0.55000000000000004</v>
      </c>
      <c r="R27" s="70" t="b">
        <f t="shared" si="15"/>
        <v>1</v>
      </c>
      <c r="S27" s="70" t="b">
        <f t="shared" si="16"/>
        <v>1</v>
      </c>
    </row>
    <row r="28" spans="1:19" s="71" customFormat="1" ht="28.8" x14ac:dyDescent="0.3">
      <c r="A28" s="84">
        <v>26</v>
      </c>
      <c r="B28" s="85" t="s">
        <v>420</v>
      </c>
      <c r="C28" s="88" t="s">
        <v>74</v>
      </c>
      <c r="D28" s="85" t="s">
        <v>171</v>
      </c>
      <c r="E28" s="85">
        <v>1212073</v>
      </c>
      <c r="F28" s="86" t="s">
        <v>158</v>
      </c>
      <c r="G28" s="74" t="s">
        <v>609</v>
      </c>
      <c r="H28" s="89" t="s">
        <v>127</v>
      </c>
      <c r="I28" s="76">
        <v>0.92400000000000004</v>
      </c>
      <c r="J28" s="85" t="s">
        <v>135</v>
      </c>
      <c r="K28" s="65">
        <v>1363033.05</v>
      </c>
      <c r="L28" s="65">
        <v>681516</v>
      </c>
      <c r="M28" s="66">
        <v>681517.05</v>
      </c>
      <c r="N28" s="67">
        <v>0.5</v>
      </c>
      <c r="O28" s="79">
        <v>681516</v>
      </c>
      <c r="P28" s="68" t="b">
        <f t="shared" si="13"/>
        <v>1</v>
      </c>
      <c r="Q28" s="69">
        <f t="shared" si="14"/>
        <v>0.5</v>
      </c>
      <c r="R28" s="70" t="b">
        <f t="shared" si="15"/>
        <v>1</v>
      </c>
      <c r="S28" s="70" t="b">
        <f t="shared" si="16"/>
        <v>1</v>
      </c>
    </row>
    <row r="29" spans="1:19" s="71" customFormat="1" ht="28.8" x14ac:dyDescent="0.3">
      <c r="A29" s="84">
        <v>27</v>
      </c>
      <c r="B29" s="85" t="s">
        <v>426</v>
      </c>
      <c r="C29" s="88" t="s">
        <v>74</v>
      </c>
      <c r="D29" s="85" t="s">
        <v>220</v>
      </c>
      <c r="E29" s="85">
        <v>1202023</v>
      </c>
      <c r="F29" s="86" t="s">
        <v>147</v>
      </c>
      <c r="G29" s="74" t="s">
        <v>615</v>
      </c>
      <c r="H29" s="89" t="s">
        <v>127</v>
      </c>
      <c r="I29" s="76">
        <v>0.79800000000000004</v>
      </c>
      <c r="J29" s="85" t="s">
        <v>710</v>
      </c>
      <c r="K29" s="65">
        <v>897519.59</v>
      </c>
      <c r="L29" s="65">
        <v>448759</v>
      </c>
      <c r="M29" s="66">
        <v>448760.58999999997</v>
      </c>
      <c r="N29" s="67">
        <v>0.5</v>
      </c>
      <c r="O29" s="79">
        <v>448759</v>
      </c>
      <c r="P29" s="68" t="b">
        <f t="shared" si="13"/>
        <v>1</v>
      </c>
      <c r="Q29" s="69">
        <f t="shared" si="14"/>
        <v>0.5</v>
      </c>
      <c r="R29" s="70" t="b">
        <f t="shared" si="15"/>
        <v>1</v>
      </c>
      <c r="S29" s="70" t="b">
        <f t="shared" si="16"/>
        <v>1</v>
      </c>
    </row>
    <row r="30" spans="1:19" s="71" customFormat="1" ht="43.2" x14ac:dyDescent="0.3">
      <c r="A30" s="84">
        <v>28</v>
      </c>
      <c r="B30" s="85" t="s">
        <v>427</v>
      </c>
      <c r="C30" s="88" t="s">
        <v>74</v>
      </c>
      <c r="D30" s="85" t="s">
        <v>269</v>
      </c>
      <c r="E30" s="85">
        <v>1207092</v>
      </c>
      <c r="F30" s="86" t="s">
        <v>152</v>
      </c>
      <c r="G30" s="74" t="s">
        <v>616</v>
      </c>
      <c r="H30" s="89" t="s">
        <v>127</v>
      </c>
      <c r="I30" s="76">
        <v>0.79</v>
      </c>
      <c r="J30" s="85" t="s">
        <v>682</v>
      </c>
      <c r="K30" s="65">
        <v>2539681.09</v>
      </c>
      <c r="L30" s="65">
        <v>1396824</v>
      </c>
      <c r="M30" s="66">
        <v>1142857.0899999999</v>
      </c>
      <c r="N30" s="67">
        <v>0.55000000000000004</v>
      </c>
      <c r="O30" s="79">
        <v>1396824</v>
      </c>
      <c r="P30" s="68" t="b">
        <f t="shared" si="13"/>
        <v>1</v>
      </c>
      <c r="Q30" s="69">
        <f t="shared" si="14"/>
        <v>0.55000000000000004</v>
      </c>
      <c r="R30" s="70" t="b">
        <f t="shared" si="15"/>
        <v>1</v>
      </c>
      <c r="S30" s="70" t="b">
        <f t="shared" si="16"/>
        <v>1</v>
      </c>
    </row>
    <row r="31" spans="1:19" s="71" customFormat="1" ht="28.8" x14ac:dyDescent="0.3">
      <c r="A31" s="84">
        <v>29</v>
      </c>
      <c r="B31" s="85" t="s">
        <v>428</v>
      </c>
      <c r="C31" s="88" t="s">
        <v>74</v>
      </c>
      <c r="D31" s="85" t="s">
        <v>272</v>
      </c>
      <c r="E31" s="85">
        <v>1204052</v>
      </c>
      <c r="F31" s="86" t="s">
        <v>149</v>
      </c>
      <c r="G31" s="74" t="s">
        <v>617</v>
      </c>
      <c r="H31" s="89" t="s">
        <v>127</v>
      </c>
      <c r="I31" s="76">
        <v>0.77500000000000002</v>
      </c>
      <c r="J31" s="85" t="s">
        <v>745</v>
      </c>
      <c r="K31" s="65">
        <v>436278.92</v>
      </c>
      <c r="L31" s="65">
        <v>239953</v>
      </c>
      <c r="M31" s="66">
        <v>196325.91999999998</v>
      </c>
      <c r="N31" s="67">
        <v>0.55000000000000004</v>
      </c>
      <c r="O31" s="79">
        <v>239953</v>
      </c>
      <c r="P31" s="68" t="b">
        <f t="shared" si="13"/>
        <v>1</v>
      </c>
      <c r="Q31" s="69">
        <f t="shared" si="14"/>
        <v>0.55000000000000004</v>
      </c>
      <c r="R31" s="70" t="b">
        <f t="shared" si="15"/>
        <v>1</v>
      </c>
      <c r="S31" s="70" t="b">
        <f t="shared" si="16"/>
        <v>1</v>
      </c>
    </row>
    <row r="32" spans="1:19" s="71" customFormat="1" ht="57.6" x14ac:dyDescent="0.3">
      <c r="A32" s="84">
        <v>30</v>
      </c>
      <c r="B32" s="85" t="s">
        <v>429</v>
      </c>
      <c r="C32" s="88" t="s">
        <v>74</v>
      </c>
      <c r="D32" s="85" t="s">
        <v>273</v>
      </c>
      <c r="E32" s="85">
        <v>1211112</v>
      </c>
      <c r="F32" s="86" t="s">
        <v>156</v>
      </c>
      <c r="G32" s="75" t="s">
        <v>618</v>
      </c>
      <c r="H32" s="89" t="s">
        <v>127</v>
      </c>
      <c r="I32" s="76">
        <v>0.76500000000000001</v>
      </c>
      <c r="J32" s="85" t="s">
        <v>681</v>
      </c>
      <c r="K32" s="65">
        <v>661888.04</v>
      </c>
      <c r="L32" s="65">
        <v>397132</v>
      </c>
      <c r="M32" s="66">
        <v>264756.04000000004</v>
      </c>
      <c r="N32" s="67">
        <v>0.6</v>
      </c>
      <c r="O32" s="79">
        <v>397132</v>
      </c>
      <c r="P32" s="68" t="b">
        <f t="shared" si="13"/>
        <v>1</v>
      </c>
      <c r="Q32" s="69">
        <f t="shared" si="14"/>
        <v>0.6</v>
      </c>
      <c r="R32" s="70" t="b">
        <f t="shared" si="15"/>
        <v>1</v>
      </c>
      <c r="S32" s="70" t="b">
        <f t="shared" si="16"/>
        <v>1</v>
      </c>
    </row>
    <row r="33" spans="1:19" s="71" customFormat="1" ht="28.8" x14ac:dyDescent="0.3">
      <c r="A33" s="84">
        <v>31</v>
      </c>
      <c r="B33" s="85" t="s">
        <v>404</v>
      </c>
      <c r="C33" s="88" t="s">
        <v>74</v>
      </c>
      <c r="D33" s="85" t="s">
        <v>166</v>
      </c>
      <c r="E33" s="85">
        <v>1211092</v>
      </c>
      <c r="F33" s="86" t="s">
        <v>156</v>
      </c>
      <c r="G33" s="74" t="s">
        <v>593</v>
      </c>
      <c r="H33" s="89" t="s">
        <v>127</v>
      </c>
      <c r="I33" s="76">
        <v>1.556</v>
      </c>
      <c r="J33" s="85" t="s">
        <v>669</v>
      </c>
      <c r="K33" s="65">
        <v>1280000</v>
      </c>
      <c r="L33" s="65">
        <v>704000</v>
      </c>
      <c r="M33" s="66">
        <v>576000</v>
      </c>
      <c r="N33" s="67">
        <v>0.55000000000000004</v>
      </c>
      <c r="O33" s="79">
        <v>704000</v>
      </c>
      <c r="P33" s="68" t="b">
        <f t="shared" si="13"/>
        <v>1</v>
      </c>
      <c r="Q33" s="69">
        <f t="shared" si="14"/>
        <v>0.55000000000000004</v>
      </c>
      <c r="R33" s="70" t="b">
        <f t="shared" si="15"/>
        <v>1</v>
      </c>
      <c r="S33" s="70" t="b">
        <f t="shared" si="16"/>
        <v>1</v>
      </c>
    </row>
    <row r="34" spans="1:19" s="71" customFormat="1" ht="28.8" x14ac:dyDescent="0.3">
      <c r="A34" s="84">
        <v>32</v>
      </c>
      <c r="B34" s="85" t="s">
        <v>405</v>
      </c>
      <c r="C34" s="88" t="s">
        <v>74</v>
      </c>
      <c r="D34" s="85" t="s">
        <v>263</v>
      </c>
      <c r="E34" s="85">
        <v>1210022</v>
      </c>
      <c r="F34" s="86" t="s">
        <v>155</v>
      </c>
      <c r="G34" s="74" t="s">
        <v>594</v>
      </c>
      <c r="H34" s="89" t="s">
        <v>127</v>
      </c>
      <c r="I34" s="76">
        <v>1.4179999999999999</v>
      </c>
      <c r="J34" s="85" t="s">
        <v>704</v>
      </c>
      <c r="K34" s="65">
        <v>1087001.68</v>
      </c>
      <c r="L34" s="65">
        <v>815251</v>
      </c>
      <c r="M34" s="66">
        <v>271750.67999999993</v>
      </c>
      <c r="N34" s="67">
        <v>0.75</v>
      </c>
      <c r="O34" s="79">
        <v>815251</v>
      </c>
      <c r="P34" s="68" t="b">
        <f t="shared" si="13"/>
        <v>1</v>
      </c>
      <c r="Q34" s="69">
        <f t="shared" si="14"/>
        <v>0.75</v>
      </c>
      <c r="R34" s="70" t="b">
        <f t="shared" si="15"/>
        <v>1</v>
      </c>
      <c r="S34" s="70" t="b">
        <f t="shared" si="16"/>
        <v>1</v>
      </c>
    </row>
    <row r="35" spans="1:19" s="71" customFormat="1" ht="28.8" x14ac:dyDescent="0.3">
      <c r="A35" s="84">
        <v>33</v>
      </c>
      <c r="B35" s="85" t="s">
        <v>430</v>
      </c>
      <c r="C35" s="88" t="s">
        <v>74</v>
      </c>
      <c r="D35" s="85" t="s">
        <v>274</v>
      </c>
      <c r="E35" s="85">
        <v>1213052</v>
      </c>
      <c r="F35" s="86" t="s">
        <v>159</v>
      </c>
      <c r="G35" s="74" t="s">
        <v>619</v>
      </c>
      <c r="H35" s="89" t="s">
        <v>127</v>
      </c>
      <c r="I35" s="76">
        <v>0.76</v>
      </c>
      <c r="J35" s="85" t="s">
        <v>749</v>
      </c>
      <c r="K35" s="65">
        <v>707976.77</v>
      </c>
      <c r="L35" s="65">
        <v>424786</v>
      </c>
      <c r="M35" s="66">
        <v>283190.77</v>
      </c>
      <c r="N35" s="67">
        <v>0.6</v>
      </c>
      <c r="O35" s="79">
        <v>424786</v>
      </c>
      <c r="P35" s="68" t="b">
        <f t="shared" si="13"/>
        <v>1</v>
      </c>
      <c r="Q35" s="69">
        <f t="shared" si="14"/>
        <v>0.6</v>
      </c>
      <c r="R35" s="70" t="b">
        <f t="shared" si="15"/>
        <v>1</v>
      </c>
      <c r="S35" s="70" t="b">
        <f t="shared" si="16"/>
        <v>1</v>
      </c>
    </row>
    <row r="36" spans="1:19" s="71" customFormat="1" ht="43.2" x14ac:dyDescent="0.3">
      <c r="A36" s="84">
        <v>34</v>
      </c>
      <c r="B36" s="85" t="s">
        <v>408</v>
      </c>
      <c r="C36" s="88" t="s">
        <v>74</v>
      </c>
      <c r="D36" s="85" t="s">
        <v>263</v>
      </c>
      <c r="E36" s="85">
        <v>1210022</v>
      </c>
      <c r="F36" s="86" t="s">
        <v>155</v>
      </c>
      <c r="G36" s="74" t="s">
        <v>597</v>
      </c>
      <c r="H36" s="89" t="s">
        <v>127</v>
      </c>
      <c r="I36" s="76">
        <v>1.34</v>
      </c>
      <c r="J36" s="85" t="s">
        <v>704</v>
      </c>
      <c r="K36" s="65">
        <v>969070.26</v>
      </c>
      <c r="L36" s="65">
        <v>726802</v>
      </c>
      <c r="M36" s="66">
        <v>242268.26</v>
      </c>
      <c r="N36" s="67">
        <v>0.75</v>
      </c>
      <c r="O36" s="79">
        <v>726802</v>
      </c>
      <c r="P36" s="68" t="b">
        <f t="shared" si="13"/>
        <v>1</v>
      </c>
      <c r="Q36" s="69">
        <f t="shared" si="14"/>
        <v>0.75</v>
      </c>
      <c r="R36" s="70" t="b">
        <f t="shared" si="15"/>
        <v>1</v>
      </c>
      <c r="S36" s="70" t="b">
        <f t="shared" si="16"/>
        <v>1</v>
      </c>
    </row>
    <row r="37" spans="1:19" s="71" customFormat="1" ht="28.8" x14ac:dyDescent="0.3">
      <c r="A37" s="84">
        <v>35</v>
      </c>
      <c r="B37" s="85" t="s">
        <v>431</v>
      </c>
      <c r="C37" s="88" t="s">
        <v>74</v>
      </c>
      <c r="D37" s="85" t="s">
        <v>256</v>
      </c>
      <c r="E37" s="85">
        <v>1205062</v>
      </c>
      <c r="F37" s="86" t="s">
        <v>150</v>
      </c>
      <c r="G37" s="74" t="s">
        <v>620</v>
      </c>
      <c r="H37" s="89" t="s">
        <v>127</v>
      </c>
      <c r="I37" s="76">
        <v>0.74399999999999999</v>
      </c>
      <c r="J37" s="85" t="s">
        <v>694</v>
      </c>
      <c r="K37" s="65">
        <v>335647.36</v>
      </c>
      <c r="L37" s="65">
        <v>184606</v>
      </c>
      <c r="M37" s="66">
        <v>151041.35999999999</v>
      </c>
      <c r="N37" s="67">
        <v>0.55000000000000004</v>
      </c>
      <c r="O37" s="79">
        <v>184606</v>
      </c>
      <c r="P37" s="68" t="b">
        <f t="shared" ref="P37" si="17">L37=SUM(O37:O37)</f>
        <v>1</v>
      </c>
      <c r="Q37" s="69">
        <f t="shared" ref="Q37" si="18">ROUND(L37/K37,4)</f>
        <v>0.55000000000000004</v>
      </c>
      <c r="R37" s="70" t="b">
        <f t="shared" ref="R37" si="19">Q37=N37</f>
        <v>1</v>
      </c>
      <c r="S37" s="70" t="b">
        <f t="shared" ref="S37" si="20">K37=L37+M37</f>
        <v>1</v>
      </c>
    </row>
    <row r="38" spans="1:19" s="71" customFormat="1" ht="86.4" x14ac:dyDescent="0.3">
      <c r="A38" s="84">
        <v>36</v>
      </c>
      <c r="B38" s="85" t="s">
        <v>432</v>
      </c>
      <c r="C38" s="88" t="s">
        <v>74</v>
      </c>
      <c r="D38" s="85" t="s">
        <v>201</v>
      </c>
      <c r="E38" s="85">
        <v>1216122</v>
      </c>
      <c r="F38" s="86" t="s">
        <v>162</v>
      </c>
      <c r="G38" s="74" t="s">
        <v>621</v>
      </c>
      <c r="H38" s="89" t="s">
        <v>127</v>
      </c>
      <c r="I38" s="76">
        <v>0.74099999999999999</v>
      </c>
      <c r="J38" s="85" t="s">
        <v>696</v>
      </c>
      <c r="K38" s="65">
        <v>194532.75</v>
      </c>
      <c r="L38" s="65">
        <v>97266</v>
      </c>
      <c r="M38" s="66">
        <v>97266.75</v>
      </c>
      <c r="N38" s="67">
        <v>0.5</v>
      </c>
      <c r="O38" s="79">
        <v>97266</v>
      </c>
      <c r="P38" s="68" t="b">
        <f t="shared" ref="P38:P55" si="21">L38=SUM(O38:O38)</f>
        <v>1</v>
      </c>
      <c r="Q38" s="69">
        <f t="shared" ref="Q38:Q55" si="22">ROUND(L38/K38,4)</f>
        <v>0.5</v>
      </c>
      <c r="R38" s="70" t="b">
        <f t="shared" ref="R38:R55" si="23">Q38=N38</f>
        <v>1</v>
      </c>
      <c r="S38" s="70" t="b">
        <f t="shared" ref="S38:S55" si="24">K38=L38+M38</f>
        <v>1</v>
      </c>
    </row>
    <row r="39" spans="1:19" s="71" customFormat="1" ht="57.6" x14ac:dyDescent="0.3">
      <c r="A39" s="84">
        <v>37</v>
      </c>
      <c r="B39" s="85" t="s">
        <v>395</v>
      </c>
      <c r="C39" s="88" t="s">
        <v>74</v>
      </c>
      <c r="D39" s="85" t="s">
        <v>260</v>
      </c>
      <c r="E39" s="85">
        <v>1207112</v>
      </c>
      <c r="F39" s="86" t="s">
        <v>152</v>
      </c>
      <c r="G39" s="74" t="s">
        <v>584</v>
      </c>
      <c r="H39" s="89" t="s">
        <v>127</v>
      </c>
      <c r="I39" s="76">
        <v>2.37</v>
      </c>
      <c r="J39" s="85" t="s">
        <v>741</v>
      </c>
      <c r="K39" s="65">
        <v>1191717.73</v>
      </c>
      <c r="L39" s="65">
        <v>655444</v>
      </c>
      <c r="M39" s="66">
        <v>536273.73</v>
      </c>
      <c r="N39" s="67">
        <v>0.55000000000000004</v>
      </c>
      <c r="O39" s="79">
        <v>655444</v>
      </c>
      <c r="P39" s="68" t="b">
        <f t="shared" si="21"/>
        <v>1</v>
      </c>
      <c r="Q39" s="69">
        <f t="shared" si="22"/>
        <v>0.55000000000000004</v>
      </c>
      <c r="R39" s="70" t="b">
        <f t="shared" si="23"/>
        <v>1</v>
      </c>
      <c r="S39" s="70" t="b">
        <f t="shared" si="24"/>
        <v>1</v>
      </c>
    </row>
    <row r="40" spans="1:19" s="71" customFormat="1" ht="43.2" x14ac:dyDescent="0.3">
      <c r="A40" s="84">
        <v>38</v>
      </c>
      <c r="B40" s="85" t="s">
        <v>438</v>
      </c>
      <c r="C40" s="88" t="s">
        <v>74</v>
      </c>
      <c r="D40" s="85" t="s">
        <v>177</v>
      </c>
      <c r="E40" s="85">
        <v>1212011</v>
      </c>
      <c r="F40" s="86" t="s">
        <v>158</v>
      </c>
      <c r="G40" s="74" t="s">
        <v>627</v>
      </c>
      <c r="H40" s="89" t="s">
        <v>127</v>
      </c>
      <c r="I40" s="76">
        <v>0.69599999999999995</v>
      </c>
      <c r="J40" s="85" t="s">
        <v>675</v>
      </c>
      <c r="K40" s="65">
        <v>432308.1</v>
      </c>
      <c r="L40" s="65">
        <v>216154</v>
      </c>
      <c r="M40" s="66">
        <v>216154.09999999998</v>
      </c>
      <c r="N40" s="67">
        <v>0.5</v>
      </c>
      <c r="O40" s="79">
        <v>216154</v>
      </c>
      <c r="P40" s="68" t="b">
        <f t="shared" si="21"/>
        <v>1</v>
      </c>
      <c r="Q40" s="69">
        <f t="shared" si="22"/>
        <v>0.5</v>
      </c>
      <c r="R40" s="70" t="b">
        <f t="shared" si="23"/>
        <v>1</v>
      </c>
      <c r="S40" s="70" t="b">
        <f t="shared" si="24"/>
        <v>1</v>
      </c>
    </row>
    <row r="41" spans="1:19" s="71" customFormat="1" ht="43.2" x14ac:dyDescent="0.3">
      <c r="A41" s="84">
        <v>39</v>
      </c>
      <c r="B41" s="85" t="s">
        <v>771</v>
      </c>
      <c r="C41" s="88"/>
      <c r="D41" s="85" t="s">
        <v>772</v>
      </c>
      <c r="E41" s="85">
        <v>1214012</v>
      </c>
      <c r="F41" s="86" t="s">
        <v>160</v>
      </c>
      <c r="G41" s="75" t="s">
        <v>773</v>
      </c>
      <c r="H41" s="89" t="s">
        <v>127</v>
      </c>
      <c r="I41" s="76">
        <v>2.1880000000000002</v>
      </c>
      <c r="J41" s="85" t="s">
        <v>669</v>
      </c>
      <c r="K41" s="65">
        <v>2000000</v>
      </c>
      <c r="L41" s="65">
        <v>1000000</v>
      </c>
      <c r="M41" s="65">
        <v>1000000</v>
      </c>
      <c r="N41" s="67">
        <v>0.5</v>
      </c>
      <c r="O41" s="79">
        <v>1000000</v>
      </c>
      <c r="P41" s="68" t="b">
        <f t="shared" ref="P41" si="25">L41=SUM(O41:O41)</f>
        <v>1</v>
      </c>
      <c r="Q41" s="69">
        <f t="shared" si="22"/>
        <v>0.5</v>
      </c>
      <c r="R41" s="70" t="b">
        <f t="shared" si="23"/>
        <v>1</v>
      </c>
      <c r="S41" s="70" t="b">
        <f t="shared" si="24"/>
        <v>1</v>
      </c>
    </row>
    <row r="42" spans="1:19" s="71" customFormat="1" ht="43.2" x14ac:dyDescent="0.3">
      <c r="A42" s="84">
        <v>40</v>
      </c>
      <c r="B42" s="85" t="s">
        <v>439</v>
      </c>
      <c r="C42" s="88" t="s">
        <v>74</v>
      </c>
      <c r="D42" s="85" t="s">
        <v>228</v>
      </c>
      <c r="E42" s="85">
        <v>1211123</v>
      </c>
      <c r="F42" s="86" t="s">
        <v>156</v>
      </c>
      <c r="G42" s="74" t="s">
        <v>628</v>
      </c>
      <c r="H42" s="89" t="s">
        <v>127</v>
      </c>
      <c r="I42" s="76">
        <v>0.68899999999999995</v>
      </c>
      <c r="J42" s="85" t="s">
        <v>718</v>
      </c>
      <c r="K42" s="65">
        <v>772155.18</v>
      </c>
      <c r="L42" s="65">
        <v>424685</v>
      </c>
      <c r="M42" s="66">
        <v>347470.18000000005</v>
      </c>
      <c r="N42" s="67">
        <v>0.55000000000000004</v>
      </c>
      <c r="O42" s="79">
        <v>424685</v>
      </c>
      <c r="P42" s="68" t="b">
        <f t="shared" si="21"/>
        <v>1</v>
      </c>
      <c r="Q42" s="69">
        <f t="shared" si="22"/>
        <v>0.55000000000000004</v>
      </c>
      <c r="R42" s="70" t="b">
        <f t="shared" si="23"/>
        <v>1</v>
      </c>
      <c r="S42" s="70" t="b">
        <f t="shared" si="24"/>
        <v>1</v>
      </c>
    </row>
    <row r="43" spans="1:19" s="71" customFormat="1" ht="43.2" x14ac:dyDescent="0.3">
      <c r="A43" s="84">
        <v>41</v>
      </c>
      <c r="B43" s="85" t="s">
        <v>443</v>
      </c>
      <c r="C43" s="88" t="s">
        <v>74</v>
      </c>
      <c r="D43" s="85" t="s">
        <v>277</v>
      </c>
      <c r="E43" s="85">
        <v>1202072</v>
      </c>
      <c r="F43" s="86" t="s">
        <v>147</v>
      </c>
      <c r="G43" s="74" t="s">
        <v>632</v>
      </c>
      <c r="H43" s="89" t="s">
        <v>127</v>
      </c>
      <c r="I43" s="76">
        <v>0.56000000000000005</v>
      </c>
      <c r="J43" s="85" t="s">
        <v>752</v>
      </c>
      <c r="K43" s="65">
        <v>494495.52</v>
      </c>
      <c r="L43" s="65">
        <v>247247</v>
      </c>
      <c r="M43" s="66">
        <v>247248.52000000002</v>
      </c>
      <c r="N43" s="67">
        <v>0.5</v>
      </c>
      <c r="O43" s="79">
        <v>247247</v>
      </c>
      <c r="P43" s="68" t="b">
        <f t="shared" si="21"/>
        <v>1</v>
      </c>
      <c r="Q43" s="69">
        <f t="shared" si="22"/>
        <v>0.5</v>
      </c>
      <c r="R43" s="70" t="b">
        <f t="shared" si="23"/>
        <v>1</v>
      </c>
      <c r="S43" s="70" t="b">
        <f t="shared" si="24"/>
        <v>1</v>
      </c>
    </row>
    <row r="44" spans="1:19" s="71" customFormat="1" ht="28.8" x14ac:dyDescent="0.3">
      <c r="A44" s="84">
        <v>42</v>
      </c>
      <c r="B44" s="85" t="s">
        <v>444</v>
      </c>
      <c r="C44" s="88" t="s">
        <v>74</v>
      </c>
      <c r="D44" s="85" t="s">
        <v>279</v>
      </c>
      <c r="E44" s="85">
        <v>1206162</v>
      </c>
      <c r="F44" s="86" t="s">
        <v>151</v>
      </c>
      <c r="G44" s="74" t="s">
        <v>633</v>
      </c>
      <c r="H44" s="89" t="s">
        <v>127</v>
      </c>
      <c r="I44" s="76">
        <v>0.54</v>
      </c>
      <c r="J44" s="85" t="s">
        <v>754</v>
      </c>
      <c r="K44" s="65">
        <v>335419.59000000003</v>
      </c>
      <c r="L44" s="65">
        <v>167709</v>
      </c>
      <c r="M44" s="66">
        <v>167710.59000000003</v>
      </c>
      <c r="N44" s="67">
        <v>0.5</v>
      </c>
      <c r="O44" s="79">
        <v>167709</v>
      </c>
      <c r="P44" s="68" t="b">
        <f t="shared" si="21"/>
        <v>1</v>
      </c>
      <c r="Q44" s="69">
        <f t="shared" si="22"/>
        <v>0.5</v>
      </c>
      <c r="R44" s="70" t="b">
        <f t="shared" si="23"/>
        <v>1</v>
      </c>
      <c r="S44" s="70" t="b">
        <f t="shared" si="24"/>
        <v>1</v>
      </c>
    </row>
    <row r="45" spans="1:19" s="71" customFormat="1" ht="43.2" x14ac:dyDescent="0.3">
      <c r="A45" s="84">
        <v>43</v>
      </c>
      <c r="B45" s="85" t="s">
        <v>445</v>
      </c>
      <c r="C45" s="88" t="s">
        <v>74</v>
      </c>
      <c r="D45" s="85" t="s">
        <v>169</v>
      </c>
      <c r="E45" s="85">
        <v>1205033</v>
      </c>
      <c r="F45" s="86" t="s">
        <v>150</v>
      </c>
      <c r="G45" s="74" t="s">
        <v>634</v>
      </c>
      <c r="H45" s="89" t="s">
        <v>127</v>
      </c>
      <c r="I45" s="76">
        <v>0.51500000000000001</v>
      </c>
      <c r="J45" s="85" t="s">
        <v>672</v>
      </c>
      <c r="K45" s="65">
        <v>339995.23</v>
      </c>
      <c r="L45" s="65">
        <v>186997</v>
      </c>
      <c r="M45" s="66">
        <v>152998.22999999998</v>
      </c>
      <c r="N45" s="67">
        <v>0.55000000000000004</v>
      </c>
      <c r="O45" s="79">
        <v>186997</v>
      </c>
      <c r="P45" s="68" t="b">
        <f t="shared" si="21"/>
        <v>1</v>
      </c>
      <c r="Q45" s="69">
        <f t="shared" si="22"/>
        <v>0.55000000000000004</v>
      </c>
      <c r="R45" s="70" t="b">
        <f t="shared" si="23"/>
        <v>1</v>
      </c>
      <c r="S45" s="70" t="b">
        <f t="shared" si="24"/>
        <v>1</v>
      </c>
    </row>
    <row r="46" spans="1:19" s="71" customFormat="1" ht="28.8" x14ac:dyDescent="0.3">
      <c r="A46" s="84">
        <v>44</v>
      </c>
      <c r="B46" s="85" t="s">
        <v>446</v>
      </c>
      <c r="C46" s="88" t="s">
        <v>74</v>
      </c>
      <c r="D46" s="85" t="s">
        <v>216</v>
      </c>
      <c r="E46" s="85">
        <v>1201072</v>
      </c>
      <c r="F46" s="86" t="s">
        <v>146</v>
      </c>
      <c r="G46" s="74" t="s">
        <v>635</v>
      </c>
      <c r="H46" s="89" t="s">
        <v>127</v>
      </c>
      <c r="I46" s="76">
        <v>0.503</v>
      </c>
      <c r="J46" s="85" t="s">
        <v>707</v>
      </c>
      <c r="K46" s="65">
        <v>162949.84</v>
      </c>
      <c r="L46" s="65">
        <v>97769</v>
      </c>
      <c r="M46" s="66">
        <v>65180.84</v>
      </c>
      <c r="N46" s="67">
        <v>0.6</v>
      </c>
      <c r="O46" s="79">
        <v>97769</v>
      </c>
      <c r="P46" s="68" t="b">
        <f t="shared" si="21"/>
        <v>1</v>
      </c>
      <c r="Q46" s="69">
        <f t="shared" si="22"/>
        <v>0.6</v>
      </c>
      <c r="R46" s="70" t="b">
        <f t="shared" si="23"/>
        <v>1</v>
      </c>
      <c r="S46" s="70" t="b">
        <f t="shared" si="24"/>
        <v>1</v>
      </c>
    </row>
    <row r="47" spans="1:19" s="71" customFormat="1" ht="28.8" x14ac:dyDescent="0.3">
      <c r="A47" s="84">
        <v>45</v>
      </c>
      <c r="B47" s="85" t="s">
        <v>447</v>
      </c>
      <c r="C47" s="88" t="s">
        <v>74</v>
      </c>
      <c r="D47" s="85" t="s">
        <v>258</v>
      </c>
      <c r="E47" s="85">
        <v>1205042</v>
      </c>
      <c r="F47" s="86" t="s">
        <v>150</v>
      </c>
      <c r="G47" s="74" t="s">
        <v>636</v>
      </c>
      <c r="H47" s="89" t="s">
        <v>127</v>
      </c>
      <c r="I47" s="76">
        <v>0.5</v>
      </c>
      <c r="J47" s="85" t="s">
        <v>739</v>
      </c>
      <c r="K47" s="65">
        <v>235630.04</v>
      </c>
      <c r="L47" s="65">
        <v>141378</v>
      </c>
      <c r="M47" s="66">
        <v>94252.040000000008</v>
      </c>
      <c r="N47" s="67">
        <v>0.6</v>
      </c>
      <c r="O47" s="79">
        <v>141378</v>
      </c>
      <c r="P47" s="68" t="b">
        <f t="shared" si="21"/>
        <v>1</v>
      </c>
      <c r="Q47" s="69">
        <f t="shared" si="22"/>
        <v>0.6</v>
      </c>
      <c r="R47" s="70" t="b">
        <f t="shared" si="23"/>
        <v>1</v>
      </c>
      <c r="S47" s="70" t="b">
        <f t="shared" si="24"/>
        <v>1</v>
      </c>
    </row>
    <row r="48" spans="1:19" s="71" customFormat="1" ht="72" x14ac:dyDescent="0.3">
      <c r="A48" s="84">
        <v>46</v>
      </c>
      <c r="B48" s="85" t="s">
        <v>448</v>
      </c>
      <c r="C48" s="88" t="s">
        <v>74</v>
      </c>
      <c r="D48" s="85" t="s">
        <v>196</v>
      </c>
      <c r="E48" s="85">
        <v>1211011</v>
      </c>
      <c r="F48" s="86" t="s">
        <v>156</v>
      </c>
      <c r="G48" s="74" t="s">
        <v>637</v>
      </c>
      <c r="H48" s="89" t="s">
        <v>127</v>
      </c>
      <c r="I48" s="76">
        <v>0.48299999999999998</v>
      </c>
      <c r="J48" s="85" t="s">
        <v>682</v>
      </c>
      <c r="K48" s="65">
        <v>1618999.72</v>
      </c>
      <c r="L48" s="65">
        <v>809499</v>
      </c>
      <c r="M48" s="66">
        <v>809500.72</v>
      </c>
      <c r="N48" s="67">
        <v>0.5</v>
      </c>
      <c r="O48" s="79">
        <v>809499</v>
      </c>
      <c r="P48" s="68" t="b">
        <f t="shared" si="21"/>
        <v>1</v>
      </c>
      <c r="Q48" s="69">
        <f t="shared" si="22"/>
        <v>0.5</v>
      </c>
      <c r="R48" s="70" t="b">
        <f t="shared" si="23"/>
        <v>1</v>
      </c>
      <c r="S48" s="70" t="b">
        <f t="shared" si="24"/>
        <v>1</v>
      </c>
    </row>
    <row r="49" spans="1:19" s="71" customFormat="1" ht="28.8" x14ac:dyDescent="0.3">
      <c r="A49" s="84">
        <v>47</v>
      </c>
      <c r="B49" s="85" t="s">
        <v>450</v>
      </c>
      <c r="C49" s="88" t="s">
        <v>74</v>
      </c>
      <c r="D49" s="85" t="s">
        <v>231</v>
      </c>
      <c r="E49" s="85">
        <v>1202052</v>
      </c>
      <c r="F49" s="86" t="s">
        <v>147</v>
      </c>
      <c r="G49" s="74" t="s">
        <v>639</v>
      </c>
      <c r="H49" s="89" t="s">
        <v>127</v>
      </c>
      <c r="I49" s="76">
        <v>0.44700000000000001</v>
      </c>
      <c r="J49" s="85" t="s">
        <v>720</v>
      </c>
      <c r="K49" s="65">
        <v>240104.06</v>
      </c>
      <c r="L49" s="65">
        <v>144062</v>
      </c>
      <c r="M49" s="66">
        <v>96042.06</v>
      </c>
      <c r="N49" s="67">
        <v>0.6</v>
      </c>
      <c r="O49" s="79">
        <v>144062</v>
      </c>
      <c r="P49" s="68" t="b">
        <f t="shared" si="21"/>
        <v>1</v>
      </c>
      <c r="Q49" s="69">
        <f t="shared" si="22"/>
        <v>0.6</v>
      </c>
      <c r="R49" s="70" t="b">
        <f t="shared" si="23"/>
        <v>1</v>
      </c>
      <c r="S49" s="70" t="b">
        <f t="shared" si="24"/>
        <v>1</v>
      </c>
    </row>
    <row r="50" spans="1:19" s="71" customFormat="1" ht="28.8" x14ac:dyDescent="0.3">
      <c r="A50" s="84">
        <v>48</v>
      </c>
      <c r="B50" s="85" t="s">
        <v>451</v>
      </c>
      <c r="C50" s="88" t="s">
        <v>74</v>
      </c>
      <c r="D50" s="85" t="s">
        <v>257</v>
      </c>
      <c r="E50" s="85">
        <v>1208053</v>
      </c>
      <c r="F50" s="86" t="s">
        <v>153</v>
      </c>
      <c r="G50" s="74" t="s">
        <v>640</v>
      </c>
      <c r="H50" s="89" t="s">
        <v>127</v>
      </c>
      <c r="I50" s="76">
        <v>0.438</v>
      </c>
      <c r="J50" s="85" t="s">
        <v>755</v>
      </c>
      <c r="K50" s="65">
        <v>347968.54</v>
      </c>
      <c r="L50" s="65">
        <v>173984</v>
      </c>
      <c r="M50" s="66">
        <v>173984.53999999998</v>
      </c>
      <c r="N50" s="67">
        <v>0.5</v>
      </c>
      <c r="O50" s="79">
        <v>173984</v>
      </c>
      <c r="P50" s="68" t="b">
        <f t="shared" si="21"/>
        <v>1</v>
      </c>
      <c r="Q50" s="69">
        <f t="shared" si="22"/>
        <v>0.5</v>
      </c>
      <c r="R50" s="70" t="b">
        <f t="shared" si="23"/>
        <v>1</v>
      </c>
      <c r="S50" s="70" t="b">
        <f t="shared" si="24"/>
        <v>1</v>
      </c>
    </row>
    <row r="51" spans="1:19" s="71" customFormat="1" ht="43.2" x14ac:dyDescent="0.3">
      <c r="A51" s="84">
        <v>49</v>
      </c>
      <c r="B51" s="85" t="s">
        <v>453</v>
      </c>
      <c r="C51" s="88" t="s">
        <v>74</v>
      </c>
      <c r="D51" s="85" t="s">
        <v>209</v>
      </c>
      <c r="E51" s="85">
        <v>1205011</v>
      </c>
      <c r="F51" s="86" t="s">
        <v>150</v>
      </c>
      <c r="G51" s="74" t="s">
        <v>642</v>
      </c>
      <c r="H51" s="89" t="s">
        <v>127</v>
      </c>
      <c r="I51" s="76">
        <v>0.42499999999999999</v>
      </c>
      <c r="J51" s="85" t="s">
        <v>135</v>
      </c>
      <c r="K51" s="65">
        <v>830822</v>
      </c>
      <c r="L51" s="65">
        <v>415411</v>
      </c>
      <c r="M51" s="66">
        <v>415411</v>
      </c>
      <c r="N51" s="67">
        <v>0.5</v>
      </c>
      <c r="O51" s="79">
        <v>415411</v>
      </c>
      <c r="P51" s="68" t="b">
        <f t="shared" si="21"/>
        <v>1</v>
      </c>
      <c r="Q51" s="69">
        <f t="shared" si="22"/>
        <v>0.5</v>
      </c>
      <c r="R51" s="70" t="b">
        <f t="shared" si="23"/>
        <v>1</v>
      </c>
      <c r="S51" s="70" t="b">
        <f t="shared" si="24"/>
        <v>1</v>
      </c>
    </row>
    <row r="52" spans="1:19" s="71" customFormat="1" ht="43.2" x14ac:dyDescent="0.3">
      <c r="A52" s="84">
        <v>50</v>
      </c>
      <c r="B52" s="85" t="s">
        <v>455</v>
      </c>
      <c r="C52" s="88" t="s">
        <v>74</v>
      </c>
      <c r="D52" s="85" t="s">
        <v>223</v>
      </c>
      <c r="E52" s="85">
        <v>1215021</v>
      </c>
      <c r="F52" s="86" t="s">
        <v>161</v>
      </c>
      <c r="G52" s="75" t="s">
        <v>644</v>
      </c>
      <c r="H52" s="89" t="s">
        <v>127</v>
      </c>
      <c r="I52" s="77">
        <v>0.41</v>
      </c>
      <c r="J52" s="85" t="s">
        <v>712</v>
      </c>
      <c r="K52" s="65">
        <v>381781.94</v>
      </c>
      <c r="L52" s="65">
        <v>190890</v>
      </c>
      <c r="M52" s="66">
        <v>190891.94</v>
      </c>
      <c r="N52" s="67">
        <v>0.5</v>
      </c>
      <c r="O52" s="79">
        <v>190890</v>
      </c>
      <c r="P52" s="68" t="b">
        <f t="shared" si="21"/>
        <v>1</v>
      </c>
      <c r="Q52" s="69">
        <f t="shared" si="22"/>
        <v>0.5</v>
      </c>
      <c r="R52" s="70" t="b">
        <f t="shared" si="23"/>
        <v>1</v>
      </c>
      <c r="S52" s="70" t="b">
        <f t="shared" si="24"/>
        <v>1</v>
      </c>
    </row>
    <row r="53" spans="1:19" s="71" customFormat="1" ht="43.2" x14ac:dyDescent="0.3">
      <c r="A53" s="84">
        <v>51</v>
      </c>
      <c r="B53" s="85" t="s">
        <v>456</v>
      </c>
      <c r="C53" s="88" t="s">
        <v>74</v>
      </c>
      <c r="D53" s="85" t="s">
        <v>254</v>
      </c>
      <c r="E53" s="85">
        <v>1203013</v>
      </c>
      <c r="F53" s="86" t="s">
        <v>148</v>
      </c>
      <c r="G53" s="74" t="s">
        <v>645</v>
      </c>
      <c r="H53" s="89" t="s">
        <v>127</v>
      </c>
      <c r="I53" s="76">
        <v>0.39500000000000002</v>
      </c>
      <c r="J53" s="87" t="s">
        <v>737</v>
      </c>
      <c r="K53" s="65">
        <v>282488.93</v>
      </c>
      <c r="L53" s="65">
        <v>141244</v>
      </c>
      <c r="M53" s="66">
        <v>141244.93</v>
      </c>
      <c r="N53" s="67">
        <v>0.5</v>
      </c>
      <c r="O53" s="79">
        <v>141244</v>
      </c>
      <c r="P53" s="68" t="b">
        <f t="shared" si="21"/>
        <v>1</v>
      </c>
      <c r="Q53" s="69">
        <f t="shared" si="22"/>
        <v>0.5</v>
      </c>
      <c r="R53" s="70" t="b">
        <f t="shared" si="23"/>
        <v>1</v>
      </c>
      <c r="S53" s="70" t="b">
        <f t="shared" si="24"/>
        <v>1</v>
      </c>
    </row>
    <row r="54" spans="1:19" s="71" customFormat="1" ht="43.2" x14ac:dyDescent="0.3">
      <c r="A54" s="84">
        <v>52</v>
      </c>
      <c r="B54" s="85" t="s">
        <v>458</v>
      </c>
      <c r="C54" s="88" t="s">
        <v>74</v>
      </c>
      <c r="D54" s="85" t="s">
        <v>267</v>
      </c>
      <c r="E54" s="85">
        <v>1217011</v>
      </c>
      <c r="F54" s="86" t="s">
        <v>157</v>
      </c>
      <c r="G54" s="74" t="s">
        <v>647</v>
      </c>
      <c r="H54" s="89" t="s">
        <v>127</v>
      </c>
      <c r="I54" s="76">
        <v>0.39</v>
      </c>
      <c r="J54" s="85" t="s">
        <v>744</v>
      </c>
      <c r="K54" s="65">
        <v>3377056.31</v>
      </c>
      <c r="L54" s="65">
        <v>1688528</v>
      </c>
      <c r="M54" s="66">
        <v>1688528.31</v>
      </c>
      <c r="N54" s="67">
        <v>0.5</v>
      </c>
      <c r="O54" s="79">
        <v>1688528</v>
      </c>
      <c r="P54" s="68" t="b">
        <f t="shared" si="21"/>
        <v>1</v>
      </c>
      <c r="Q54" s="69">
        <f t="shared" si="22"/>
        <v>0.5</v>
      </c>
      <c r="R54" s="70" t="b">
        <f t="shared" si="23"/>
        <v>1</v>
      </c>
      <c r="S54" s="70" t="b">
        <f t="shared" si="24"/>
        <v>1</v>
      </c>
    </row>
    <row r="55" spans="1:19" s="71" customFormat="1" ht="57.6" x14ac:dyDescent="0.3">
      <c r="A55" s="84">
        <v>53</v>
      </c>
      <c r="B55" s="85" t="s">
        <v>459</v>
      </c>
      <c r="C55" s="88" t="s">
        <v>74</v>
      </c>
      <c r="D55" s="85" t="s">
        <v>90</v>
      </c>
      <c r="E55" s="85">
        <v>1262</v>
      </c>
      <c r="F55" s="86" t="s">
        <v>155</v>
      </c>
      <c r="G55" s="74" t="s">
        <v>648</v>
      </c>
      <c r="H55" s="89" t="s">
        <v>127</v>
      </c>
      <c r="I55" s="76">
        <v>0.35199999999999998</v>
      </c>
      <c r="J55" s="85" t="s">
        <v>756</v>
      </c>
      <c r="K55" s="65">
        <v>1999998.11</v>
      </c>
      <c r="L55" s="65">
        <v>1199998</v>
      </c>
      <c r="M55" s="66">
        <v>800000.1100000001</v>
      </c>
      <c r="N55" s="67">
        <v>0.6</v>
      </c>
      <c r="O55" s="79">
        <v>1199998</v>
      </c>
      <c r="P55" s="68" t="b">
        <f t="shared" si="21"/>
        <v>1</v>
      </c>
      <c r="Q55" s="69">
        <f t="shared" si="22"/>
        <v>0.6</v>
      </c>
      <c r="R55" s="70" t="b">
        <f t="shared" si="23"/>
        <v>1</v>
      </c>
      <c r="S55" s="70" t="b">
        <f t="shared" si="24"/>
        <v>1</v>
      </c>
    </row>
    <row r="56" spans="1:19" s="71" customFormat="1" ht="43.2" x14ac:dyDescent="0.3">
      <c r="A56" s="84">
        <v>54</v>
      </c>
      <c r="B56" s="85" t="s">
        <v>461</v>
      </c>
      <c r="C56" s="88" t="s">
        <v>74</v>
      </c>
      <c r="D56" s="85" t="s">
        <v>280</v>
      </c>
      <c r="E56" s="85">
        <v>1201063</v>
      </c>
      <c r="F56" s="86" t="s">
        <v>146</v>
      </c>
      <c r="G56" s="74" t="s">
        <v>770</v>
      </c>
      <c r="H56" s="89" t="s">
        <v>127</v>
      </c>
      <c r="I56" s="76">
        <v>0.316</v>
      </c>
      <c r="J56" s="85" t="s">
        <v>757</v>
      </c>
      <c r="K56" s="82">
        <v>1734590.05</v>
      </c>
      <c r="L56" s="65">
        <v>954024</v>
      </c>
      <c r="M56" s="66">
        <v>780566.05</v>
      </c>
      <c r="N56" s="67">
        <v>0.55000000000000004</v>
      </c>
      <c r="O56" s="79">
        <v>954024</v>
      </c>
      <c r="P56" s="68" t="b">
        <f t="shared" ref="P56:P67" si="26">L56=SUM(O56:O56)</f>
        <v>1</v>
      </c>
      <c r="Q56" s="69">
        <f t="shared" ref="Q56:Q67" si="27">ROUND(L56/K56,4)</f>
        <v>0.55000000000000004</v>
      </c>
      <c r="R56" s="70" t="b">
        <f t="shared" ref="R56:R67" si="28">Q56=N56</f>
        <v>1</v>
      </c>
      <c r="S56" s="70" t="b">
        <f t="shared" ref="S56:S67" si="29">K56=L56+M56</f>
        <v>1</v>
      </c>
    </row>
    <row r="57" spans="1:19" s="71" customFormat="1" ht="43.2" x14ac:dyDescent="0.3">
      <c r="A57" s="84">
        <v>55</v>
      </c>
      <c r="B57" s="85" t="s">
        <v>463</v>
      </c>
      <c r="C57" s="88" t="s">
        <v>74</v>
      </c>
      <c r="D57" s="85" t="s">
        <v>214</v>
      </c>
      <c r="E57" s="85">
        <v>1218022</v>
      </c>
      <c r="F57" s="86" t="s">
        <v>163</v>
      </c>
      <c r="G57" s="74" t="s">
        <v>651</v>
      </c>
      <c r="H57" s="89" t="s">
        <v>127</v>
      </c>
      <c r="I57" s="76">
        <v>0.3</v>
      </c>
      <c r="J57" s="85" t="s">
        <v>705</v>
      </c>
      <c r="K57" s="65">
        <v>227455.71</v>
      </c>
      <c r="L57" s="65">
        <v>136473</v>
      </c>
      <c r="M57" s="66">
        <v>90982.709999999992</v>
      </c>
      <c r="N57" s="67">
        <v>0.6</v>
      </c>
      <c r="O57" s="79">
        <v>136473</v>
      </c>
      <c r="P57" s="68" t="b">
        <f t="shared" si="26"/>
        <v>1</v>
      </c>
      <c r="Q57" s="69">
        <f t="shared" si="27"/>
        <v>0.6</v>
      </c>
      <c r="R57" s="70" t="b">
        <f t="shared" si="28"/>
        <v>1</v>
      </c>
      <c r="S57" s="70" t="b">
        <f t="shared" si="29"/>
        <v>1</v>
      </c>
    </row>
    <row r="58" spans="1:19" s="71" customFormat="1" ht="28.8" x14ac:dyDescent="0.3">
      <c r="A58" s="84">
        <v>56</v>
      </c>
      <c r="B58" s="85" t="s">
        <v>464</v>
      </c>
      <c r="C58" s="88" t="s">
        <v>74</v>
      </c>
      <c r="D58" s="85" t="s">
        <v>181</v>
      </c>
      <c r="E58" s="85">
        <v>1216133</v>
      </c>
      <c r="F58" s="86" t="s">
        <v>162</v>
      </c>
      <c r="G58" s="74" t="s">
        <v>652</v>
      </c>
      <c r="H58" s="89" t="s">
        <v>127</v>
      </c>
      <c r="I58" s="76">
        <v>0.3</v>
      </c>
      <c r="J58" s="85" t="s">
        <v>681</v>
      </c>
      <c r="K58" s="65">
        <v>2095485.61</v>
      </c>
      <c r="L58" s="65">
        <v>1152517</v>
      </c>
      <c r="M58" s="66">
        <v>942968.6100000001</v>
      </c>
      <c r="N58" s="67">
        <v>0.55000000000000004</v>
      </c>
      <c r="O58" s="79">
        <v>1152517</v>
      </c>
      <c r="P58" s="68" t="b">
        <f t="shared" si="26"/>
        <v>1</v>
      </c>
      <c r="Q58" s="69">
        <f t="shared" si="27"/>
        <v>0.55000000000000004</v>
      </c>
      <c r="R58" s="70" t="b">
        <f t="shared" si="28"/>
        <v>1</v>
      </c>
      <c r="S58" s="70" t="b">
        <f t="shared" si="29"/>
        <v>1</v>
      </c>
    </row>
    <row r="59" spans="1:19" s="71" customFormat="1" ht="28.8" x14ac:dyDescent="0.3">
      <c r="A59" s="84">
        <v>57</v>
      </c>
      <c r="B59" s="85" t="s">
        <v>467</v>
      </c>
      <c r="C59" s="88" t="s">
        <v>74</v>
      </c>
      <c r="D59" s="85" t="s">
        <v>221</v>
      </c>
      <c r="E59" s="85">
        <v>1210113</v>
      </c>
      <c r="F59" s="86" t="s">
        <v>155</v>
      </c>
      <c r="G59" s="74" t="s">
        <v>655</v>
      </c>
      <c r="H59" s="89" t="s">
        <v>127</v>
      </c>
      <c r="I59" s="76">
        <v>0.27600000000000002</v>
      </c>
      <c r="J59" s="85" t="s">
        <v>689</v>
      </c>
      <c r="K59" s="65">
        <v>226292.51</v>
      </c>
      <c r="L59" s="65">
        <v>113146</v>
      </c>
      <c r="M59" s="66">
        <v>113146.51000000001</v>
      </c>
      <c r="N59" s="67">
        <v>0.5</v>
      </c>
      <c r="O59" s="79">
        <v>113146</v>
      </c>
      <c r="P59" s="68" t="b">
        <f t="shared" si="26"/>
        <v>1</v>
      </c>
      <c r="Q59" s="69">
        <f t="shared" si="27"/>
        <v>0.5</v>
      </c>
      <c r="R59" s="70" t="b">
        <f t="shared" si="28"/>
        <v>1</v>
      </c>
      <c r="S59" s="70" t="b">
        <f t="shared" si="29"/>
        <v>1</v>
      </c>
    </row>
    <row r="60" spans="1:19" s="71" customFormat="1" ht="28.8" x14ac:dyDescent="0.3">
      <c r="A60" s="84">
        <v>58</v>
      </c>
      <c r="B60" s="85" t="s">
        <v>452</v>
      </c>
      <c r="C60" s="88" t="s">
        <v>74</v>
      </c>
      <c r="D60" s="85" t="s">
        <v>274</v>
      </c>
      <c r="E60" s="85">
        <v>1213052</v>
      </c>
      <c r="F60" s="86" t="s">
        <v>159</v>
      </c>
      <c r="G60" s="74" t="s">
        <v>641</v>
      </c>
      <c r="H60" s="89" t="s">
        <v>127</v>
      </c>
      <c r="I60" s="76">
        <v>0.43</v>
      </c>
      <c r="J60" s="85" t="s">
        <v>749</v>
      </c>
      <c r="K60" s="65">
        <v>342145.37</v>
      </c>
      <c r="L60" s="65">
        <v>205287</v>
      </c>
      <c r="M60" s="66">
        <v>136858.37</v>
      </c>
      <c r="N60" s="67">
        <v>0.6</v>
      </c>
      <c r="O60" s="79">
        <v>205287</v>
      </c>
      <c r="P60" s="68" t="b">
        <f t="shared" si="26"/>
        <v>1</v>
      </c>
      <c r="Q60" s="69">
        <f t="shared" si="27"/>
        <v>0.6</v>
      </c>
      <c r="R60" s="70" t="b">
        <f t="shared" si="28"/>
        <v>1</v>
      </c>
      <c r="S60" s="70" t="b">
        <f t="shared" si="29"/>
        <v>1</v>
      </c>
    </row>
    <row r="61" spans="1:19" s="71" customFormat="1" ht="43.2" x14ac:dyDescent="0.3">
      <c r="A61" s="84">
        <v>59</v>
      </c>
      <c r="B61" s="85" t="s">
        <v>471</v>
      </c>
      <c r="C61" s="88" t="s">
        <v>74</v>
      </c>
      <c r="D61" s="85" t="s">
        <v>283</v>
      </c>
      <c r="E61" s="85">
        <v>1210165</v>
      </c>
      <c r="F61" s="86" t="s">
        <v>155</v>
      </c>
      <c r="G61" s="74" t="s">
        <v>658</v>
      </c>
      <c r="H61" s="89" t="s">
        <v>127</v>
      </c>
      <c r="I61" s="76">
        <v>0.216</v>
      </c>
      <c r="J61" s="85" t="s">
        <v>760</v>
      </c>
      <c r="K61" s="65">
        <v>207453.03</v>
      </c>
      <c r="L61" s="65">
        <v>114099</v>
      </c>
      <c r="M61" s="66">
        <v>93354.03</v>
      </c>
      <c r="N61" s="67">
        <v>0.55000000000000004</v>
      </c>
      <c r="O61" s="79">
        <v>114099</v>
      </c>
      <c r="P61" s="68" t="b">
        <f t="shared" si="26"/>
        <v>1</v>
      </c>
      <c r="Q61" s="69">
        <f t="shared" si="27"/>
        <v>0.55000000000000004</v>
      </c>
      <c r="R61" s="70" t="b">
        <f t="shared" si="28"/>
        <v>1</v>
      </c>
      <c r="S61" s="70" t="b">
        <f t="shared" si="29"/>
        <v>1</v>
      </c>
    </row>
    <row r="62" spans="1:19" s="71" customFormat="1" ht="43.2" x14ac:dyDescent="0.3">
      <c r="A62" s="84">
        <v>60</v>
      </c>
      <c r="B62" s="85" t="s">
        <v>472</v>
      </c>
      <c r="C62" s="88" t="s">
        <v>74</v>
      </c>
      <c r="D62" s="85" t="s">
        <v>240</v>
      </c>
      <c r="E62" s="85">
        <v>1204024</v>
      </c>
      <c r="F62" s="86" t="s">
        <v>149</v>
      </c>
      <c r="G62" s="74" t="s">
        <v>659</v>
      </c>
      <c r="H62" s="89" t="s">
        <v>127</v>
      </c>
      <c r="I62" s="76">
        <v>0.20699999999999999</v>
      </c>
      <c r="J62" s="85" t="s">
        <v>139</v>
      </c>
      <c r="K62" s="65">
        <v>755382.13</v>
      </c>
      <c r="L62" s="65">
        <v>415460</v>
      </c>
      <c r="M62" s="66">
        <v>339922.13</v>
      </c>
      <c r="N62" s="67">
        <v>0.55000000000000004</v>
      </c>
      <c r="O62" s="79">
        <v>415460</v>
      </c>
      <c r="P62" s="68" t="b">
        <f t="shared" si="26"/>
        <v>1</v>
      </c>
      <c r="Q62" s="69">
        <f t="shared" si="27"/>
        <v>0.55000000000000004</v>
      </c>
      <c r="R62" s="70" t="b">
        <f t="shared" si="28"/>
        <v>1</v>
      </c>
      <c r="S62" s="70" t="b">
        <f t="shared" si="29"/>
        <v>1</v>
      </c>
    </row>
    <row r="63" spans="1:19" s="71" customFormat="1" ht="43.2" x14ac:dyDescent="0.3">
      <c r="A63" s="84">
        <v>61</v>
      </c>
      <c r="B63" s="85" t="s">
        <v>473</v>
      </c>
      <c r="C63" s="88" t="s">
        <v>74</v>
      </c>
      <c r="D63" s="85" t="s">
        <v>76</v>
      </c>
      <c r="E63" s="85">
        <v>1263</v>
      </c>
      <c r="F63" s="86" t="s">
        <v>162</v>
      </c>
      <c r="G63" s="74" t="s">
        <v>660</v>
      </c>
      <c r="H63" s="89" t="s">
        <v>127</v>
      </c>
      <c r="I63" s="76">
        <v>0.20499999999999999</v>
      </c>
      <c r="J63" s="85" t="s">
        <v>761</v>
      </c>
      <c r="K63" s="65">
        <v>2596695.7799999998</v>
      </c>
      <c r="L63" s="65">
        <v>1558017</v>
      </c>
      <c r="M63" s="66">
        <v>1038678.7799999998</v>
      </c>
      <c r="N63" s="67">
        <v>0.6</v>
      </c>
      <c r="O63" s="79">
        <v>1558017</v>
      </c>
      <c r="P63" s="68" t="b">
        <f t="shared" si="26"/>
        <v>1</v>
      </c>
      <c r="Q63" s="69">
        <f t="shared" si="27"/>
        <v>0.6</v>
      </c>
      <c r="R63" s="70" t="b">
        <f t="shared" si="28"/>
        <v>1</v>
      </c>
      <c r="S63" s="70" t="b">
        <f t="shared" si="29"/>
        <v>1</v>
      </c>
    </row>
    <row r="64" spans="1:19" s="71" customFormat="1" ht="43.2" x14ac:dyDescent="0.3">
      <c r="A64" s="84">
        <v>62</v>
      </c>
      <c r="B64" s="85" t="s">
        <v>474</v>
      </c>
      <c r="C64" s="88" t="s">
        <v>74</v>
      </c>
      <c r="D64" s="85" t="s">
        <v>172</v>
      </c>
      <c r="E64" s="85">
        <v>1207062</v>
      </c>
      <c r="F64" s="86" t="s">
        <v>152</v>
      </c>
      <c r="G64" s="74" t="s">
        <v>661</v>
      </c>
      <c r="H64" s="89" t="s">
        <v>127</v>
      </c>
      <c r="I64" s="76">
        <v>0.19</v>
      </c>
      <c r="J64" s="85" t="s">
        <v>673</v>
      </c>
      <c r="K64" s="78">
        <v>216051.75</v>
      </c>
      <c r="L64" s="65">
        <v>118828</v>
      </c>
      <c r="M64" s="66">
        <v>97223.75</v>
      </c>
      <c r="N64" s="67">
        <v>0.55000000000000004</v>
      </c>
      <c r="O64" s="79">
        <v>118828</v>
      </c>
      <c r="P64" s="68" t="b">
        <f t="shared" si="26"/>
        <v>1</v>
      </c>
      <c r="Q64" s="69">
        <f t="shared" si="27"/>
        <v>0.55000000000000004</v>
      </c>
      <c r="R64" s="70" t="b">
        <f t="shared" si="28"/>
        <v>1</v>
      </c>
      <c r="S64" s="70" t="b">
        <f t="shared" si="29"/>
        <v>1</v>
      </c>
    </row>
    <row r="65" spans="1:19" s="71" customFormat="1" ht="43.2" x14ac:dyDescent="0.3">
      <c r="A65" s="84">
        <v>63</v>
      </c>
      <c r="B65" s="85" t="s">
        <v>478</v>
      </c>
      <c r="C65" s="88" t="s">
        <v>74</v>
      </c>
      <c r="D65" s="85" t="s">
        <v>248</v>
      </c>
      <c r="E65" s="85">
        <v>1207122</v>
      </c>
      <c r="F65" s="86" t="s">
        <v>152</v>
      </c>
      <c r="G65" s="74" t="s">
        <v>665</v>
      </c>
      <c r="H65" s="89" t="s">
        <v>127</v>
      </c>
      <c r="I65" s="76">
        <v>0.128</v>
      </c>
      <c r="J65" s="85" t="s">
        <v>732</v>
      </c>
      <c r="K65" s="78">
        <v>191612.44</v>
      </c>
      <c r="L65" s="65">
        <v>95806</v>
      </c>
      <c r="M65" s="66">
        <v>95806.44</v>
      </c>
      <c r="N65" s="67">
        <v>0.5</v>
      </c>
      <c r="O65" s="79">
        <v>95806</v>
      </c>
      <c r="P65" s="68" t="b">
        <f t="shared" si="26"/>
        <v>1</v>
      </c>
      <c r="Q65" s="69">
        <f t="shared" si="27"/>
        <v>0.5</v>
      </c>
      <c r="R65" s="70" t="b">
        <f t="shared" si="28"/>
        <v>1</v>
      </c>
      <c r="S65" s="70" t="b">
        <f t="shared" si="29"/>
        <v>1</v>
      </c>
    </row>
    <row r="66" spans="1:19" s="71" customFormat="1" ht="43.2" x14ac:dyDescent="0.3">
      <c r="A66" s="84">
        <v>64</v>
      </c>
      <c r="B66" s="85" t="s">
        <v>396</v>
      </c>
      <c r="C66" s="88" t="s">
        <v>74</v>
      </c>
      <c r="D66" s="85" t="s">
        <v>180</v>
      </c>
      <c r="E66" s="85">
        <v>1202012</v>
      </c>
      <c r="F66" s="86" t="s">
        <v>147</v>
      </c>
      <c r="G66" s="74" t="s">
        <v>585</v>
      </c>
      <c r="H66" s="89" t="s">
        <v>127</v>
      </c>
      <c r="I66" s="76">
        <v>2.3620000000000001</v>
      </c>
      <c r="J66" s="85" t="s">
        <v>680</v>
      </c>
      <c r="K66" s="65">
        <v>1511978.73</v>
      </c>
      <c r="L66" s="65">
        <v>755989</v>
      </c>
      <c r="M66" s="66">
        <v>755989.73</v>
      </c>
      <c r="N66" s="67">
        <v>0.5</v>
      </c>
      <c r="O66" s="79">
        <v>755989</v>
      </c>
      <c r="P66" s="68" t="b">
        <f>L66=SUM(O66:O66)</f>
        <v>1</v>
      </c>
      <c r="Q66" s="69">
        <f>ROUND(L66/K66,4)</f>
        <v>0.5</v>
      </c>
      <c r="R66" s="70" t="b">
        <f>Q66=N66</f>
        <v>1</v>
      </c>
      <c r="S66" s="70" t="b">
        <f>K66=L66+M66</f>
        <v>1</v>
      </c>
    </row>
    <row r="67" spans="1:19" s="71" customFormat="1" ht="43.2" x14ac:dyDescent="0.3">
      <c r="A67" s="84">
        <v>65</v>
      </c>
      <c r="B67" s="85" t="s">
        <v>480</v>
      </c>
      <c r="C67" s="88" t="s">
        <v>74</v>
      </c>
      <c r="D67" s="85" t="s">
        <v>284</v>
      </c>
      <c r="E67" s="85">
        <v>1218062</v>
      </c>
      <c r="F67" s="86" t="s">
        <v>163</v>
      </c>
      <c r="G67" s="74" t="s">
        <v>667</v>
      </c>
      <c r="H67" s="89" t="s">
        <v>127</v>
      </c>
      <c r="I67" s="76">
        <v>9.4E-2</v>
      </c>
      <c r="J67" s="85" t="s">
        <v>762</v>
      </c>
      <c r="K67" s="79">
        <v>127721.99</v>
      </c>
      <c r="L67" s="65">
        <v>76633</v>
      </c>
      <c r="M67" s="66">
        <v>51088.990000000005</v>
      </c>
      <c r="N67" s="67">
        <v>0.6</v>
      </c>
      <c r="O67" s="79">
        <v>76633</v>
      </c>
      <c r="P67" s="68" t="b">
        <f t="shared" si="26"/>
        <v>1</v>
      </c>
      <c r="Q67" s="69">
        <f t="shared" si="27"/>
        <v>0.6</v>
      </c>
      <c r="R67" s="70" t="b">
        <f t="shared" si="28"/>
        <v>1</v>
      </c>
      <c r="S67" s="70" t="b">
        <f t="shared" si="29"/>
        <v>1</v>
      </c>
    </row>
    <row r="68" spans="1:19" x14ac:dyDescent="0.3">
      <c r="A68" s="167" t="s">
        <v>36</v>
      </c>
      <c r="B68" s="167"/>
      <c r="C68" s="167"/>
      <c r="D68" s="167"/>
      <c r="E68" s="167"/>
      <c r="F68" s="167"/>
      <c r="G68" s="167"/>
      <c r="H68" s="167"/>
      <c r="I68" s="25">
        <f>SUM(I3:I67)</f>
        <v>53.701999999999998</v>
      </c>
      <c r="J68" s="26" t="s">
        <v>11</v>
      </c>
      <c r="K68" s="27">
        <f>SUM(K3:K67)</f>
        <v>60623458.489999995</v>
      </c>
      <c r="L68" s="27">
        <f>SUM(L3:L67)</f>
        <v>32815781</v>
      </c>
      <c r="M68" s="27">
        <f>SUM(M3:M67)</f>
        <v>27807677.489999998</v>
      </c>
      <c r="N68" s="28" t="s">
        <v>11</v>
      </c>
      <c r="O68" s="27">
        <f>SUM(O3:O67)</f>
        <v>32815781</v>
      </c>
      <c r="P68" s="1" t="b">
        <f t="shared" ref="P68" si="30">L68=SUM(O68:O68)</f>
        <v>1</v>
      </c>
      <c r="Q68" s="21">
        <f t="shared" ref="Q68" si="31">ROUND(L68/K68,4)</f>
        <v>0.5413</v>
      </c>
      <c r="R68" s="22" t="s">
        <v>11</v>
      </c>
      <c r="S68" s="22" t="b">
        <f t="shared" ref="S68" si="32">K68=L68+M68</f>
        <v>1</v>
      </c>
    </row>
    <row r="69" spans="1:19" x14ac:dyDescent="0.3">
      <c r="A69" s="16"/>
      <c r="B69" s="16"/>
      <c r="C69" s="16"/>
      <c r="D69" s="16"/>
      <c r="E69" s="16"/>
      <c r="F69" s="16"/>
      <c r="G69" s="16"/>
      <c r="H69" s="16"/>
    </row>
    <row r="70" spans="1:19" x14ac:dyDescent="0.3">
      <c r="A70" s="15" t="s">
        <v>37</v>
      </c>
      <c r="B70" s="15"/>
      <c r="C70" s="15"/>
      <c r="D70" s="15"/>
      <c r="E70" s="15"/>
      <c r="F70" s="15"/>
      <c r="G70" s="15"/>
      <c r="H70" s="15"/>
      <c r="I70" s="8"/>
      <c r="J70" s="8"/>
      <c r="K70" s="80"/>
      <c r="L70" s="8"/>
      <c r="M70" s="8"/>
      <c r="O70" s="8"/>
      <c r="P70" s="1"/>
      <c r="S70" s="22"/>
    </row>
    <row r="71" spans="1:19" ht="25.5" customHeight="1" x14ac:dyDescent="0.3">
      <c r="A71" s="164" t="s">
        <v>33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"/>
    </row>
    <row r="72" spans="1:19" x14ac:dyDescent="0.3">
      <c r="B72" s="17"/>
      <c r="C72" s="17"/>
      <c r="D72" s="17"/>
      <c r="E72" s="17"/>
      <c r="F72" s="17"/>
      <c r="G72" s="17"/>
      <c r="H72" s="17"/>
    </row>
  </sheetData>
  <protectedRanges>
    <protectedRange sqref="D67 D37:D38 D40 D4:D6 D42:D59 D61:D65" name="Rozstęp1"/>
    <protectedRange sqref="B67 B40 B37:B38 B4:B6 B42:B59 B61:B65" name="Rozstęp1_1"/>
    <protectedRange sqref="F67 F37:F38 F40 F4:F6 F42:F59 F61:F65" name="Rozstęp1_3"/>
    <protectedRange sqref="I67 I37:I38 I40 I4:I6 I42:I59 I61:I65" name="Rozstęp1_5"/>
    <protectedRange sqref="J67 J37:J38 J40 J59 J42:J57 J4:J6 J61:J65" name="Rozstęp1_6"/>
    <protectedRange sqref="J58" name="Rozstęp1_4_1"/>
    <protectedRange sqref="D66" name="Rozstęp1_7"/>
    <protectedRange sqref="B66" name="Rozstęp1_1_1"/>
    <protectedRange sqref="F66" name="Rozstęp1_3_1"/>
    <protectedRange sqref="G66" name="Rozstęp1_4_2"/>
    <protectedRange sqref="I66" name="Rozstęp1_5_1"/>
    <protectedRange sqref="J66" name="Rozstęp1_6_1"/>
    <protectedRange sqref="D3" name="Rozstęp1_9"/>
    <protectedRange sqref="B3" name="Rozstęp1_1_3"/>
    <protectedRange sqref="F3" name="Rozstęp1_3_3"/>
    <protectedRange sqref="G3" name="Rozstęp1_4_4"/>
    <protectedRange sqref="I3" name="Rozstęp1_5_3"/>
    <protectedRange sqref="J3" name="Rozstęp1_6_3"/>
    <protectedRange sqref="D39" name="Rozstęp1_11"/>
    <protectedRange sqref="B39" name="Rozstęp1_1_5"/>
    <protectedRange sqref="F39" name="Rozstęp1_3_5"/>
    <protectedRange sqref="G39" name="Rozstęp1_4_6"/>
    <protectedRange sqref="I39" name="Rozstęp1_5_5"/>
    <protectedRange sqref="J39" name="Rozstęp1_6_5"/>
    <protectedRange sqref="K56" name="Rozstęp1_12"/>
    <protectedRange sqref="D60" name="Rozstęp1_25"/>
    <protectedRange sqref="B60" name="Rozstęp1_1_19"/>
    <protectedRange sqref="F60" name="Rozstęp1_3_19"/>
    <protectedRange sqref="G60" name="Rozstęp1_4_18"/>
    <protectedRange sqref="I60" name="Rozstęp1_5_18"/>
    <protectedRange sqref="J60" name="Rozstęp1_6_18"/>
    <protectedRange sqref="B41" name="Rozstęp1_15"/>
    <protectedRange sqref="D41:G41" name="Rozstęp1_16"/>
    <protectedRange sqref="I41:M41" name="Rozstęp1_18"/>
    <protectedRange sqref="D23:D24 D26:D36 D8:D21" name="Rozstęp1_4"/>
    <protectedRange sqref="B23:B24 B26:B36 B8:B21" name="Rozstęp1_1_4"/>
    <protectedRange sqref="F23:F24 F26:F36 F8:F21" name="Rozstęp1_3_4"/>
    <protectedRange sqref="I23:I24 I26:I36 I8:I21" name="Rozstęp1_5_4"/>
    <protectedRange sqref="J20:J21 J23:J24 J26:J36 J8:J18" name="Rozstęp1_6_4"/>
    <protectedRange sqref="J19" name="Rozstęp1_2_1"/>
    <protectedRange sqref="D22" name="Rozstęp1_8_2"/>
    <protectedRange sqref="B22" name="Rozstęp1_1_2_2"/>
    <protectedRange sqref="F22" name="Rozstęp1_3_2_2"/>
    <protectedRange sqref="G22" name="Rozstęp1_4_3_2"/>
    <protectedRange sqref="I22" name="Rozstęp1_5_2_2"/>
    <protectedRange sqref="J22" name="Rozstęp1_6_2_2"/>
    <protectedRange sqref="D25" name="Rozstęp1_8_1_1"/>
    <protectedRange sqref="B25" name="Rozstęp1_1_3_1_1"/>
    <protectedRange sqref="F25" name="Rozstęp1_3_3_1_1"/>
    <protectedRange sqref="G25" name="Rozstęp1_4_3_1_1"/>
    <protectedRange sqref="I25" name="Rozstęp1_5_3_1_1"/>
    <protectedRange sqref="J25" name="Rozstęp1_6_3_1_1"/>
    <protectedRange sqref="D7" name="Rozstęp1_4_3"/>
    <protectedRange sqref="B7" name="Rozstęp1_1_4_1"/>
    <protectedRange sqref="F7" name="Rozstęp1_3_4_1"/>
    <protectedRange sqref="G7" name="Rozstęp1_4_5"/>
    <protectedRange sqref="I7" name="Rozstęp1_5_4_1"/>
    <protectedRange sqref="J7" name="Rozstęp1_6_4_1"/>
  </protectedRanges>
  <mergeCells count="16">
    <mergeCell ref="M1:M2"/>
    <mergeCell ref="N1:N2"/>
    <mergeCell ref="A68:H68"/>
    <mergeCell ref="A71:O7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R6 P8:R68">
    <cfRule type="containsText" dxfId="4" priority="15" operator="containsText" text="fałsz">
      <formula>NOT(ISERROR(SEARCH("fałsz",P3)))</formula>
    </cfRule>
  </conditionalFormatting>
  <conditionalFormatting sqref="P3:S6 P8:S68">
    <cfRule type="cellIs" dxfId="3" priority="16" operator="equal">
      <formula>FALSE</formula>
    </cfRule>
  </conditionalFormatting>
  <conditionalFormatting sqref="S70">
    <cfRule type="cellIs" dxfId="2" priority="23" operator="equal">
      <formula>FALSE</formula>
    </cfRule>
  </conditionalFormatting>
  <conditionalFormatting sqref="P7:R7">
    <cfRule type="containsText" dxfId="1" priority="1" operator="containsText" text="fałsz">
      <formula>NOT(ISERROR(SEARCH("fałsz",P7)))</formula>
    </cfRule>
  </conditionalFormatting>
  <conditionalFormatting sqref="P7:S7">
    <cfRule type="cellIs" dxfId="0" priority="2" operator="equal">
      <formula>FALSE</formula>
    </cfRule>
  </conditionalFormatting>
  <dataValidations disablePrompts="1" count="2">
    <dataValidation type="list" allowBlank="1" showInputMessage="1" showErrorMessage="1" sqref="H3:H67">
      <formula1>"R"</formula1>
    </dataValidation>
    <dataValidation type="list" allowBlank="1" showInputMessage="1" showErrorMessage="1" sqref="C3:C67">
      <formula1>"N"</formula1>
    </dataValidation>
  </dataValidations>
  <pageMargins left="0.23622047244094491" right="0.41" top="0.74803149606299213" bottom="0.74803149606299213" header="0.31496062992125984" footer="0.31496062992125984"/>
  <pageSetup paperSize="8" scale="94" fitToHeight="0" orientation="landscape" r:id="rId1"/>
  <headerFooter>
    <oddHeader>&amp;LWojewództwo &amp;K000000Małopolskie&amp;K01+000 - zadania gminne lista rezerwowa</oddHeader>
    <oddFooter>Strona &amp;P z &amp;N</oddFooter>
  </headerFooter>
  <rowBreaks count="4" manualBreakCount="4">
    <brk id="31" max="16383" man="1"/>
    <brk id="43" max="16383" man="1"/>
    <brk id="56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Szerszeń Emil</cp:lastModifiedBy>
  <cp:lastPrinted>2023-07-26T07:47:56Z</cp:lastPrinted>
  <dcterms:created xsi:type="dcterms:W3CDTF">2019-02-25T10:53:14Z</dcterms:created>
  <dcterms:modified xsi:type="dcterms:W3CDTF">2023-07-26T07:49:03Z</dcterms:modified>
</cp:coreProperties>
</file>