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/>
  <mc:AlternateContent xmlns:mc="http://schemas.openxmlformats.org/markup-compatibility/2006">
    <mc:Choice Requires="x15">
      <x15ac:absPath xmlns:x15ac="http://schemas.microsoft.com/office/spreadsheetml/2010/11/ac" url="\\Nt08\dda\DDP.5\FDS-nowe\NABORY_LISTY_FDS\Nabór 2023 zadania remontowe\Listy do wysyłki PRM\"/>
    </mc:Choice>
  </mc:AlternateContent>
  <xr:revisionPtr revIDLastSave="0" documentId="8_{B16F664B-B4D1-4A52-8B1A-6690827CF649}" xr6:coauthVersionLast="36" xr6:coauthVersionMax="36" xr10:uidLastSave="{00000000-0000-0000-0000-000000000000}"/>
  <bookViews>
    <workbookView xWindow="-28920" yWindow="-120" windowWidth="29040" windowHeight="15840" xr2:uid="{00000000-000D-0000-FFFF-FFFF00000000}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Print_Area" localSheetId="2">'gm podst'!$A$1:$O$50</definedName>
    <definedName name="_xlnm.Print_Area" localSheetId="4">'gm rez'!$A$1:$O$26</definedName>
    <definedName name="_xlnm.Print_Area" localSheetId="1">'pow podst'!$A$1:$N$21</definedName>
    <definedName name="_xlnm.Print_Area" localSheetId="3">'pow rez'!$A$1:$N$9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3" l="1"/>
  <c r="O46" i="13"/>
  <c r="M46" i="13"/>
  <c r="L46" i="13"/>
  <c r="K46" i="13"/>
  <c r="I46" i="13"/>
  <c r="C19" i="7"/>
  <c r="D19" i="7"/>
  <c r="E19" i="7"/>
  <c r="G19" i="7"/>
  <c r="F19" i="7"/>
  <c r="F20" i="7" s="1"/>
  <c r="Q4" i="13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S44" i="13"/>
  <c r="R44" i="13"/>
  <c r="P44" i="13"/>
  <c r="M45" i="13"/>
  <c r="O45" i="13"/>
  <c r="D22" i="7"/>
  <c r="C22" i="7"/>
  <c r="C21" i="7"/>
  <c r="L21" i="15"/>
  <c r="M21" i="15" s="1"/>
  <c r="L20" i="15"/>
  <c r="O20" i="15" s="1"/>
  <c r="L19" i="15"/>
  <c r="M19" i="15" s="1"/>
  <c r="L18" i="15"/>
  <c r="O18" i="15" s="1"/>
  <c r="L17" i="15"/>
  <c r="M17" i="15" s="1"/>
  <c r="L16" i="15"/>
  <c r="O16" i="15" s="1"/>
  <c r="L15" i="15"/>
  <c r="M15" i="15" s="1"/>
  <c r="L14" i="15"/>
  <c r="O14" i="15" s="1"/>
  <c r="L13" i="15"/>
  <c r="O13" i="15" s="1"/>
  <c r="L12" i="15"/>
  <c r="O12" i="15" s="1"/>
  <c r="L11" i="15"/>
  <c r="M11" i="15" s="1"/>
  <c r="L10" i="15"/>
  <c r="M10" i="15" s="1"/>
  <c r="L9" i="15"/>
  <c r="M9" i="15" s="1"/>
  <c r="L8" i="15"/>
  <c r="O8" i="15" s="1"/>
  <c r="L7" i="15"/>
  <c r="M7" i="15" s="1"/>
  <c r="L6" i="15"/>
  <c r="L5" i="15"/>
  <c r="O5" i="15" s="1"/>
  <c r="L4" i="15"/>
  <c r="M4" i="15" s="1"/>
  <c r="L3" i="15"/>
  <c r="M3" i="15" s="1"/>
  <c r="I22" i="15"/>
  <c r="K22" i="15"/>
  <c r="D18" i="7"/>
  <c r="L4" i="13"/>
  <c r="O4" i="13" s="1"/>
  <c r="L5" i="13"/>
  <c r="O5" i="13" s="1"/>
  <c r="L6" i="13"/>
  <c r="O6" i="13" s="1"/>
  <c r="L7" i="13"/>
  <c r="O7" i="13" s="1"/>
  <c r="L8" i="13"/>
  <c r="O8" i="13" s="1"/>
  <c r="L9" i="13"/>
  <c r="O9" i="13" s="1"/>
  <c r="L10" i="13"/>
  <c r="O10" i="13" s="1"/>
  <c r="L11" i="13"/>
  <c r="O11" i="13" s="1"/>
  <c r="L12" i="13"/>
  <c r="O12" i="13" s="1"/>
  <c r="L13" i="13"/>
  <c r="O13" i="13" s="1"/>
  <c r="L14" i="13"/>
  <c r="O14" i="13" s="1"/>
  <c r="L15" i="13"/>
  <c r="O15" i="13" s="1"/>
  <c r="L16" i="13"/>
  <c r="O16" i="13" s="1"/>
  <c r="L17" i="13"/>
  <c r="O17" i="13" s="1"/>
  <c r="L18" i="13"/>
  <c r="O18" i="13" s="1"/>
  <c r="L19" i="13"/>
  <c r="O19" i="13" s="1"/>
  <c r="L20" i="13"/>
  <c r="O20" i="13" s="1"/>
  <c r="L21" i="13"/>
  <c r="O21" i="13" s="1"/>
  <c r="L22" i="13"/>
  <c r="O22" i="13" s="1"/>
  <c r="L23" i="13"/>
  <c r="O23" i="13" s="1"/>
  <c r="L24" i="13"/>
  <c r="O24" i="13" s="1"/>
  <c r="L25" i="13"/>
  <c r="O25" i="13" s="1"/>
  <c r="L26" i="13"/>
  <c r="O26" i="13" s="1"/>
  <c r="L27" i="13"/>
  <c r="O27" i="13" s="1"/>
  <c r="L28" i="13"/>
  <c r="O28" i="13" s="1"/>
  <c r="L29" i="13"/>
  <c r="O29" i="13" s="1"/>
  <c r="L30" i="13"/>
  <c r="O30" i="13" s="1"/>
  <c r="L31" i="13"/>
  <c r="O31" i="13" s="1"/>
  <c r="L32" i="13"/>
  <c r="O32" i="13" s="1"/>
  <c r="L33" i="13"/>
  <c r="O33" i="13" s="1"/>
  <c r="L34" i="13"/>
  <c r="O34" i="13" s="1"/>
  <c r="L35" i="13"/>
  <c r="O35" i="13" s="1"/>
  <c r="L36" i="13"/>
  <c r="O36" i="13" s="1"/>
  <c r="L37" i="13"/>
  <c r="O37" i="13" s="1"/>
  <c r="L38" i="13"/>
  <c r="O38" i="13" s="1"/>
  <c r="L39" i="13"/>
  <c r="O39" i="13" s="1"/>
  <c r="L40" i="13"/>
  <c r="O40" i="13" s="1"/>
  <c r="L41" i="13"/>
  <c r="O41" i="13" s="1"/>
  <c r="L42" i="13"/>
  <c r="O42" i="13" s="1"/>
  <c r="L43" i="13"/>
  <c r="O43" i="13" s="1"/>
  <c r="O44" i="13"/>
  <c r="L3" i="13"/>
  <c r="O3" i="13" s="1"/>
  <c r="K4" i="3"/>
  <c r="N4" i="3" s="1"/>
  <c r="K5" i="3"/>
  <c r="N5" i="3" s="1"/>
  <c r="K6" i="3"/>
  <c r="K7" i="3"/>
  <c r="N7" i="3" s="1"/>
  <c r="K8" i="3"/>
  <c r="N8" i="3" s="1"/>
  <c r="K9" i="3"/>
  <c r="N9" i="3" s="1"/>
  <c r="K10" i="3"/>
  <c r="N10" i="3" s="1"/>
  <c r="K11" i="3"/>
  <c r="N11" i="3" s="1"/>
  <c r="K12" i="3"/>
  <c r="N12" i="3" s="1"/>
  <c r="K13" i="3"/>
  <c r="N13" i="3" s="1"/>
  <c r="K14" i="3"/>
  <c r="K15" i="3"/>
  <c r="N15" i="3" s="1"/>
  <c r="K16" i="3"/>
  <c r="N16" i="3" s="1"/>
  <c r="K3" i="3"/>
  <c r="C18" i="7" s="1"/>
  <c r="N6" i="3"/>
  <c r="N14" i="3"/>
  <c r="P5" i="15" l="1"/>
  <c r="Q7" i="15"/>
  <c r="R7" i="15" s="1"/>
  <c r="S7" i="15"/>
  <c r="Q13" i="15"/>
  <c r="Q5" i="15"/>
  <c r="R5" i="15" s="1"/>
  <c r="M6" i="15"/>
  <c r="S6" i="15" s="1"/>
  <c r="O6" i="15"/>
  <c r="P8" i="15"/>
  <c r="Q11" i="15"/>
  <c r="O10" i="15"/>
  <c r="P10" i="15" s="1"/>
  <c r="Q10" i="15"/>
  <c r="R10" i="15" s="1"/>
  <c r="Q6" i="15"/>
  <c r="R6" i="15" s="1"/>
  <c r="S4" i="15"/>
  <c r="P6" i="15"/>
  <c r="Q9" i="15"/>
  <c r="R9" i="15" s="1"/>
  <c r="S11" i="15"/>
  <c r="S3" i="15"/>
  <c r="O19" i="15"/>
  <c r="Q12" i="15"/>
  <c r="Q8" i="15"/>
  <c r="R8" i="15" s="1"/>
  <c r="Q4" i="15"/>
  <c r="R4" i="15" s="1"/>
  <c r="S10" i="15"/>
  <c r="F22" i="7"/>
  <c r="O3" i="15"/>
  <c r="Q3" i="15"/>
  <c r="R3" i="15" s="1"/>
  <c r="S9" i="15"/>
  <c r="O15" i="15"/>
  <c r="M18" i="15"/>
  <c r="O11" i="15"/>
  <c r="M14" i="15"/>
  <c r="O7" i="15"/>
  <c r="P7" i="15" s="1"/>
  <c r="M5" i="15"/>
  <c r="S5" i="15" s="1"/>
  <c r="M13" i="15"/>
  <c r="L22" i="15"/>
  <c r="M8" i="15"/>
  <c r="S8" i="15" s="1"/>
  <c r="O9" i="15"/>
  <c r="P9" i="15" s="1"/>
  <c r="M12" i="15"/>
  <c r="S12" i="15" s="1"/>
  <c r="M16" i="15"/>
  <c r="O17" i="15"/>
  <c r="M20" i="15"/>
  <c r="O21" i="15"/>
  <c r="O4" i="15"/>
  <c r="P4" i="15" s="1"/>
  <c r="N3" i="3"/>
  <c r="O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G22" i="7" l="1"/>
  <c r="E22" i="7"/>
  <c r="P3" i="15"/>
  <c r="O22" i="15"/>
  <c r="M22" i="15"/>
  <c r="R26" i="13"/>
  <c r="R25" i="13"/>
  <c r="P25" i="13"/>
  <c r="M25" i="13"/>
  <c r="S25" i="13" s="1"/>
  <c r="R24" i="13"/>
  <c r="R23" i="13"/>
  <c r="P23" i="13"/>
  <c r="M23" i="13"/>
  <c r="S23" i="13" s="1"/>
  <c r="R22" i="13"/>
  <c r="R21" i="13"/>
  <c r="P21" i="13"/>
  <c r="M21" i="13"/>
  <c r="S21" i="13" s="1"/>
  <c r="R20" i="13"/>
  <c r="R19" i="13"/>
  <c r="P19" i="13"/>
  <c r="M19" i="13"/>
  <c r="S19" i="13" s="1"/>
  <c r="R18" i="13"/>
  <c r="R17" i="13"/>
  <c r="P17" i="13"/>
  <c r="M17" i="13"/>
  <c r="S17" i="13" s="1"/>
  <c r="R16" i="13"/>
  <c r="R15" i="13"/>
  <c r="P15" i="13"/>
  <c r="M15" i="13"/>
  <c r="S15" i="13" s="1"/>
  <c r="R33" i="13"/>
  <c r="P33" i="13"/>
  <c r="R32" i="13"/>
  <c r="P32" i="13"/>
  <c r="M32" i="13"/>
  <c r="S32" i="13" s="1"/>
  <c r="R31" i="13"/>
  <c r="P31" i="13"/>
  <c r="R30" i="13"/>
  <c r="P30" i="13"/>
  <c r="M30" i="13"/>
  <c r="S30" i="13" s="1"/>
  <c r="R29" i="13"/>
  <c r="P29" i="13"/>
  <c r="R28" i="13"/>
  <c r="P28" i="13"/>
  <c r="M28" i="13"/>
  <c r="S28" i="13" s="1"/>
  <c r="R27" i="13"/>
  <c r="P27" i="13"/>
  <c r="R14" i="13"/>
  <c r="P14" i="13"/>
  <c r="M14" i="13"/>
  <c r="S14" i="13" s="1"/>
  <c r="R13" i="13"/>
  <c r="M13" i="13"/>
  <c r="R12" i="13"/>
  <c r="P12" i="13"/>
  <c r="M12" i="13"/>
  <c r="S12" i="13" s="1"/>
  <c r="R11" i="13"/>
  <c r="P11" i="13"/>
  <c r="R10" i="13"/>
  <c r="P10" i="13"/>
  <c r="M10" i="13"/>
  <c r="S10" i="13" s="1"/>
  <c r="R9" i="13"/>
  <c r="P9" i="13"/>
  <c r="R8" i="13"/>
  <c r="P8" i="13"/>
  <c r="M8" i="13"/>
  <c r="S8" i="13" s="1"/>
  <c r="R7" i="13"/>
  <c r="M7" i="13"/>
  <c r="R6" i="13"/>
  <c r="P6" i="13"/>
  <c r="M6" i="13"/>
  <c r="S6" i="13" s="1"/>
  <c r="R5" i="13"/>
  <c r="R4" i="13"/>
  <c r="P4" i="13"/>
  <c r="M4" i="13"/>
  <c r="S4" i="13" s="1"/>
  <c r="Q3" i="13"/>
  <c r="R3" i="13" s="1"/>
  <c r="R45" i="13"/>
  <c r="P43" i="13"/>
  <c r="R42" i="13"/>
  <c r="P41" i="13"/>
  <c r="R40" i="13"/>
  <c r="P39" i="13"/>
  <c r="M35" i="13"/>
  <c r="M36" i="13"/>
  <c r="M37" i="13"/>
  <c r="M38" i="13"/>
  <c r="M34" i="13"/>
  <c r="M16" i="13" l="1"/>
  <c r="S16" i="13"/>
  <c r="M18" i="13"/>
  <c r="S18" i="13" s="1"/>
  <c r="M20" i="13"/>
  <c r="S20" i="13" s="1"/>
  <c r="M22" i="13"/>
  <c r="S22" i="13" s="1"/>
  <c r="M24" i="13"/>
  <c r="S24" i="13" s="1"/>
  <c r="M26" i="13"/>
  <c r="S26" i="13" s="1"/>
  <c r="P16" i="13"/>
  <c r="P18" i="13"/>
  <c r="P20" i="13"/>
  <c r="P22" i="13"/>
  <c r="P24" i="13"/>
  <c r="P26" i="13"/>
  <c r="M3" i="13"/>
  <c r="M5" i="13"/>
  <c r="S5" i="13" s="1"/>
  <c r="S7" i="13"/>
  <c r="M9" i="13"/>
  <c r="S9" i="13"/>
  <c r="M11" i="13"/>
  <c r="S11" i="13" s="1"/>
  <c r="S13" i="13"/>
  <c r="M27" i="13"/>
  <c r="S27" i="13" s="1"/>
  <c r="M29" i="13"/>
  <c r="S29" i="13" s="1"/>
  <c r="M31" i="13"/>
  <c r="S31" i="13" s="1"/>
  <c r="M33" i="13"/>
  <c r="S33" i="13" s="1"/>
  <c r="P3" i="13"/>
  <c r="P5" i="13"/>
  <c r="P7" i="13"/>
  <c r="P13" i="13"/>
  <c r="R39" i="13"/>
  <c r="M40" i="13"/>
  <c r="S40" i="13" s="1"/>
  <c r="R41" i="13"/>
  <c r="M42" i="13"/>
  <c r="S42" i="13" s="1"/>
  <c r="R43" i="13"/>
  <c r="M44" i="13"/>
  <c r="S45" i="13" s="1"/>
  <c r="P40" i="13"/>
  <c r="P42" i="13"/>
  <c r="P45" i="13"/>
  <c r="M39" i="13"/>
  <c r="S39" i="13" s="1"/>
  <c r="M41" i="13"/>
  <c r="S41" i="13" s="1"/>
  <c r="M43" i="13"/>
  <c r="S43" i="13" s="1"/>
  <c r="G21" i="7"/>
  <c r="D21" i="7"/>
  <c r="S21" i="15"/>
  <c r="Q21" i="15"/>
  <c r="R21" i="15" s="1"/>
  <c r="P21" i="15"/>
  <c r="S20" i="15"/>
  <c r="Q20" i="15"/>
  <c r="R20" i="15" s="1"/>
  <c r="P20" i="15"/>
  <c r="S19" i="15"/>
  <c r="Q19" i="15"/>
  <c r="R19" i="15" s="1"/>
  <c r="P19" i="15"/>
  <c r="S18" i="15"/>
  <c r="Q18" i="15"/>
  <c r="R18" i="15" s="1"/>
  <c r="P18" i="15"/>
  <c r="S17" i="15"/>
  <c r="Q17" i="15"/>
  <c r="R17" i="15" s="1"/>
  <c r="P17" i="15"/>
  <c r="S16" i="15"/>
  <c r="Q16" i="15"/>
  <c r="R16" i="15" s="1"/>
  <c r="P16" i="15"/>
  <c r="S15" i="15"/>
  <c r="Q15" i="15"/>
  <c r="R15" i="15" s="1"/>
  <c r="P15" i="15"/>
  <c r="S14" i="15"/>
  <c r="Q14" i="15"/>
  <c r="R14" i="15" s="1"/>
  <c r="P14" i="15"/>
  <c r="S13" i="15"/>
  <c r="R13" i="15"/>
  <c r="P13" i="15"/>
  <c r="R12" i="15"/>
  <c r="P12" i="15"/>
  <c r="R11" i="15"/>
  <c r="P11" i="15"/>
  <c r="N5" i="14"/>
  <c r="J5" i="14"/>
  <c r="H5" i="14"/>
  <c r="R4" i="14"/>
  <c r="P4" i="14"/>
  <c r="Q4" i="14" s="1"/>
  <c r="O4" i="14"/>
  <c r="P3" i="14"/>
  <c r="Q3" i="14" s="1"/>
  <c r="S38" i="13"/>
  <c r="R38" i="13"/>
  <c r="P38" i="13"/>
  <c r="S37" i="13"/>
  <c r="R37" i="13"/>
  <c r="P37" i="13"/>
  <c r="S36" i="13"/>
  <c r="R36" i="13"/>
  <c r="P36" i="13"/>
  <c r="S35" i="13"/>
  <c r="R35" i="13"/>
  <c r="P35" i="13"/>
  <c r="P34" i="13"/>
  <c r="S3" i="13" l="1"/>
  <c r="S46" i="13"/>
  <c r="P46" i="13"/>
  <c r="R34" i="13"/>
  <c r="F21" i="7"/>
  <c r="Q22" i="15"/>
  <c r="P22" i="15"/>
  <c r="K5" i="14"/>
  <c r="E21" i="7"/>
  <c r="O3" i="14"/>
  <c r="S22" i="15" l="1"/>
  <c r="R3" i="14"/>
  <c r="L5" i="14"/>
  <c r="R5" i="14" s="1"/>
  <c r="P5" i="14"/>
  <c r="O5" i="14"/>
  <c r="S34" i="13"/>
  <c r="L3" i="3" l="1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I23" i="7" l="1"/>
  <c r="H23" i="7"/>
  <c r="C20" i="7"/>
  <c r="O4" i="3"/>
  <c r="P4" i="3"/>
  <c r="Q4" i="3" s="1"/>
  <c r="O5" i="3"/>
  <c r="P5" i="3"/>
  <c r="Q5" i="3" s="1"/>
  <c r="O6" i="3"/>
  <c r="P6" i="3"/>
  <c r="Q6" i="3" s="1"/>
  <c r="O7" i="3"/>
  <c r="P7" i="3"/>
  <c r="Q7" i="3" s="1"/>
  <c r="O9" i="3"/>
  <c r="P9" i="3"/>
  <c r="Q9" i="3" s="1"/>
  <c r="O10" i="3"/>
  <c r="P10" i="3"/>
  <c r="Q10" i="3" s="1"/>
  <c r="O11" i="3"/>
  <c r="P11" i="3"/>
  <c r="Q11" i="3" s="1"/>
  <c r="O12" i="3"/>
  <c r="P12" i="3"/>
  <c r="Q12" i="3" s="1"/>
  <c r="O13" i="3"/>
  <c r="P13" i="3"/>
  <c r="Q13" i="3" s="1"/>
  <c r="O14" i="3"/>
  <c r="P14" i="3"/>
  <c r="Q14" i="3" s="1"/>
  <c r="O15" i="3"/>
  <c r="P15" i="3"/>
  <c r="Q15" i="3" s="1"/>
  <c r="O16" i="3"/>
  <c r="P16" i="3"/>
  <c r="Q16" i="3" s="1"/>
  <c r="C25" i="7" l="1"/>
  <c r="O8" i="3"/>
  <c r="P8" i="3"/>
  <c r="Q8" i="3" s="1"/>
  <c r="R8" i="3"/>
  <c r="P3" i="3" l="1"/>
  <c r="F18" i="7" l="1"/>
  <c r="G18" i="7" l="1"/>
  <c r="C24" i="7"/>
  <c r="C27" i="7" s="1"/>
  <c r="N17" i="3"/>
  <c r="K17" i="3"/>
  <c r="J17" i="3"/>
  <c r="H17" i="3"/>
  <c r="R16" i="3"/>
  <c r="R15" i="3"/>
  <c r="R14" i="3"/>
  <c r="R13" i="3"/>
  <c r="R12" i="3"/>
  <c r="R11" i="3"/>
  <c r="R10" i="3"/>
  <c r="R9" i="3"/>
  <c r="R7" i="3"/>
  <c r="R6" i="3"/>
  <c r="R5" i="3"/>
  <c r="R4" i="3"/>
  <c r="R3" i="3"/>
  <c r="F24" i="7" l="1"/>
  <c r="F27" i="7" s="1"/>
  <c r="F25" i="7"/>
  <c r="I18" i="7"/>
  <c r="D20" i="7"/>
  <c r="I19" i="7"/>
  <c r="G20" i="7"/>
  <c r="G25" i="7" s="1"/>
  <c r="O17" i="3"/>
  <c r="P17" i="3"/>
  <c r="Q3" i="3"/>
  <c r="H19" i="7"/>
  <c r="L17" i="3"/>
  <c r="R17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sharedStrings.xml><?xml version="1.0" encoding="utf-8"?>
<sst xmlns="http://schemas.openxmlformats.org/spreadsheetml/2006/main" count="775" uniqueCount="384">
  <si>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</si>
  <si>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</si>
  <si>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</si>
  <si>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</si>
  <si>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</si>
  <si>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</si>
  <si>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</si>
  <si>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</si>
  <si>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</si>
  <si>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</si>
  <si>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</si>
  <si>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</si>
  <si>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</si>
  <si>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</si>
  <si>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</si>
  <si>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</si>
  <si>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</si>
  <si>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</si>
  <si>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</si>
  <si>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</si>
  <si>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</si>
  <si>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</si>
  <si>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</si>
  <si>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</si>
  <si>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</si>
  <si>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</si>
  <si>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</si>
  <si>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</si>
  <si>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</si>
  <si>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</si>
  <si>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</si>
  <si>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</si>
  <si>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</si>
  <si>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</si>
  <si>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</si>
  <si>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</si>
  <si>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</si>
  <si>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</si>
  <si>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</si>
  <si>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</si>
  <si>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</si>
  <si>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</si>
  <si>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</si>
  <si>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</si>
  <si>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</si>
  <si>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</si>
  <si>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</si>
  <si>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</si>
  <si>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</si>
  <si>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</si>
  <si>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</si>
  <si>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</si>
  <si>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</si>
  <si>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</si>
  <si>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</si>
  <si>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</si>
  <si>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</si>
  <si>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</si>
  <si>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</si>
  <si>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</si>
  <si>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</si>
  <si>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</si>
  <si>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</si>
  <si>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</si>
  <si>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</si>
  <si>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</si>
  <si>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</si>
  <si>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</si>
  <si>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</si>
  <si>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</si>
  <si>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</si>
  <si>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</si>
  <si>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</si>
  <si>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</si>
  <si>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</si>
  <si>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</si>
  <si>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</si>
  <si>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</si>
  <si>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</si>
  <si>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</si>
  <si>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</si>
  <si>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</si>
  <si>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0801</t>
  </si>
  <si>
    <t>0802</t>
  </si>
  <si>
    <t>gorzowski</t>
  </si>
  <si>
    <t>krośnieński</t>
  </si>
  <si>
    <t>międzyrzecki</t>
  </si>
  <si>
    <t>0803</t>
  </si>
  <si>
    <t>strzelecko-drezdenecki</t>
  </si>
  <si>
    <t>0806</t>
  </si>
  <si>
    <t>świebodziński</t>
  </si>
  <si>
    <t>0808</t>
  </si>
  <si>
    <t>zielonogórski</t>
  </si>
  <si>
    <t>0809</t>
  </si>
  <si>
    <t>żarski</t>
  </si>
  <si>
    <t>0811</t>
  </si>
  <si>
    <t>wschowski</t>
  </si>
  <si>
    <t>0812</t>
  </si>
  <si>
    <t>0801042</t>
  </si>
  <si>
    <t>0801062</t>
  </si>
  <si>
    <t>0802011</t>
  </si>
  <si>
    <t>0802032</t>
  </si>
  <si>
    <t>0802063</t>
  </si>
  <si>
    <t>0803023</t>
  </si>
  <si>
    <t>0803032</t>
  </si>
  <si>
    <t>0803063</t>
  </si>
  <si>
    <t>0804011</t>
  </si>
  <si>
    <t>nowosolski</t>
  </si>
  <si>
    <t>0804032</t>
  </si>
  <si>
    <t>0804043</t>
  </si>
  <si>
    <t>0804052</t>
  </si>
  <si>
    <t>0804063</t>
  </si>
  <si>
    <t>0804073</t>
  </si>
  <si>
    <t>0805013</t>
  </si>
  <si>
    <t>słubicki</t>
  </si>
  <si>
    <t>0805043</t>
  </si>
  <si>
    <t>0806013</t>
  </si>
  <si>
    <t>0806023</t>
  </si>
  <si>
    <t>0806032</t>
  </si>
  <si>
    <t>0806043</t>
  </si>
  <si>
    <t>0807012</t>
  </si>
  <si>
    <t>sulęciński</t>
  </si>
  <si>
    <t>0807043</t>
  </si>
  <si>
    <t>0808032</t>
  </si>
  <si>
    <t>0808063</t>
  </si>
  <si>
    <t>0809013</t>
  </si>
  <si>
    <t>0809033</t>
  </si>
  <si>
    <t>0809053</t>
  </si>
  <si>
    <t>0809063</t>
  </si>
  <si>
    <t>0809082</t>
  </si>
  <si>
    <t>0810043</t>
  </si>
  <si>
    <t>żagański</t>
  </si>
  <si>
    <t>0810053</t>
  </si>
  <si>
    <t>0810092</t>
  </si>
  <si>
    <t>0811011</t>
  </si>
  <si>
    <t>0811021</t>
  </si>
  <si>
    <t>0811043</t>
  </si>
  <si>
    <t>0811063</t>
  </si>
  <si>
    <t>0812013</t>
  </si>
  <si>
    <t>0812023</t>
  </si>
  <si>
    <t>IB-III.3141.9.1.2023</t>
  </si>
  <si>
    <t>N</t>
  </si>
  <si>
    <t>Powiat Gorzowski</t>
  </si>
  <si>
    <t>Remont drogi powiatowej nr 1396F na odcinku od DK 22 do m. Prądocin gmina Deszczno</t>
  </si>
  <si>
    <t xml:space="preserve">R </t>
  </si>
  <si>
    <t>04.2023 - 12.2023</t>
  </si>
  <si>
    <t>IB-III.3141.9.2.2023</t>
  </si>
  <si>
    <t>Remont  drogi powiatowej nr 1403F obr. Płomykowo Gmina Santok</t>
  </si>
  <si>
    <t>R</t>
  </si>
  <si>
    <t>IB-III.3141.9.5.2023</t>
  </si>
  <si>
    <t>Powiat Strzelecko-Drezdenecki</t>
  </si>
  <si>
    <t>Remont drogi powiatowej nr 1373F w m. Lipie Góry</t>
  </si>
  <si>
    <t>04.2023 - 09.2023</t>
  </si>
  <si>
    <t>IB-III.3141.9.9.2023</t>
  </si>
  <si>
    <t>Powiat Świebodziński</t>
  </si>
  <si>
    <t>Remont drogi powiatowej nr 4008F ul. Łużycka w m. Świebodzin wraz z poprawą bezpieczeństwa ruchu pieszych w ciągu drogi powiatowej nr 4008F ul. Łużycka w m. Świebodzin</t>
  </si>
  <si>
    <t>06.2023 - 05.2024</t>
  </si>
  <si>
    <t>IB-III.3141.9.16.2023</t>
  </si>
  <si>
    <t>Powiat Zielonogórski</t>
  </si>
  <si>
    <t>Wzmocnienie nawierzchni drogi powiatowej nr 1176F od DW 279 w m. Leśniów Wielki w kierunku m. Leśniów Mały</t>
  </si>
  <si>
    <t>08.2023 - 12.2023</t>
  </si>
  <si>
    <t>IB-III.3141.9.4.2023</t>
  </si>
  <si>
    <t>Remont drogi powiatowej nr 1362F ul. na odcinku Sowia Góra - Lubiatów</t>
  </si>
  <si>
    <t>IB-III.3141.9.13.2023</t>
  </si>
  <si>
    <t>Powiat Wschowski</t>
  </si>
  <si>
    <t>Remont nawierzchni jezdni bitumicznej drogi powiatowej 1011F Krzepielów - Małe Drzewce w km 13+300 do km 15+470 na odcinku 2170 mb</t>
  </si>
  <si>
    <t>09.2023 - 12. 2023</t>
  </si>
  <si>
    <t>IB-III.3141.9.15.2023</t>
  </si>
  <si>
    <t>Wzmocnienie nawierzchni drogi powiatowej nr 1183F (od m. Drągowina w kierunku skrzyżowania z drogą powiatową nr 1071F)</t>
  </si>
  <si>
    <t>IB-III.3141.9.6.2023</t>
  </si>
  <si>
    <t>Powiat Krośnieński</t>
  </si>
  <si>
    <t>Remont drogi powiatowej nr 2610F - ul. Królewska w Gubinie</t>
  </si>
  <si>
    <t xml:space="preserve">06 -10.2023 </t>
  </si>
  <si>
    <t>IB-III.3141.9.12.2023</t>
  </si>
  <si>
    <t>Remont nawierzchni jezdni bitumicznej drogi powiatowej 1009F Górczyna - Stare Drzewce w km 4+688 do km 6+288 na odcinku 1600 mb</t>
  </si>
  <si>
    <t>IB-III.3141.9.14.2023</t>
  </si>
  <si>
    <t>Powiat Żarski</t>
  </si>
  <si>
    <t>Remont chodnika ul. Powstańców Wielkopolskich w Lubsku nr drogi 1125F (od DW 287 do ul. Kolejowej)</t>
  </si>
  <si>
    <t>07.2023 - 11.2023</t>
  </si>
  <si>
    <t>IB-III.3141.9.8.2023</t>
  </si>
  <si>
    <t>Remont drogi powiatowej nr 1212F na odcinku od skrzyżowania z drogą powiatową nr 1213F do wiaduktu kolejowego wraz z odprowadzeniem wód opadowych i roztopowych z pasa drogi powiatowej nr 1213F w m. Rogoziniec</t>
  </si>
  <si>
    <t>IB-III.3141.9.7.2023</t>
  </si>
  <si>
    <t>Wzmocnienie nawierzchni jezdni drogi powiatowej nr 1140F na odcinku Bobrowice-Chojnowo</t>
  </si>
  <si>
    <t>06. -10.2023</t>
  </si>
  <si>
    <t>IB-III.3141.9.3.2023</t>
  </si>
  <si>
    <t>Powiat Międzyrzecki</t>
  </si>
  <si>
    <t>Remont fragmentu drogi powiatowej nr 1332F ul. Międzychodzka w m. Pszczew</t>
  </si>
  <si>
    <t>05.2023 - 11.2023</t>
  </si>
  <si>
    <t>IB-III.3141.8.7.2023</t>
  </si>
  <si>
    <t>Gmina Małomice</t>
  </si>
  <si>
    <t>Remont  drogi  w Żelisławiu</t>
  </si>
  <si>
    <t>06.2023 - 11.2023</t>
  </si>
  <si>
    <t>IB-III.3141.8.35.2023</t>
  </si>
  <si>
    <t>Gmina Drezdenko</t>
  </si>
  <si>
    <t>Remont ulicy Portowej w Drezdenku</t>
  </si>
  <si>
    <t>09.2023 - 07.2024</t>
  </si>
  <si>
    <t>IB-III.3141.8.54.2023</t>
  </si>
  <si>
    <t>Gmina Bytnica</t>
  </si>
  <si>
    <t>Remont drogi gminnej nr 000809F w miejscowości Budachów</t>
  </si>
  <si>
    <t>06.2023 - 12.2023</t>
  </si>
  <si>
    <t>IB-III.3141.8.8.2023</t>
  </si>
  <si>
    <t>Gmina Nowe Miasteczko</t>
  </si>
  <si>
    <t>Remont  drogi gminnej Konin Szyba gmina Nowe Miasteczko - etap I</t>
  </si>
  <si>
    <t>06.2023 - 10.2023</t>
  </si>
  <si>
    <t>IB-III.3141.8.46.2023</t>
  </si>
  <si>
    <t>Gmina Przytoczna</t>
  </si>
  <si>
    <t>Remont ul. Dworcowej w Przytocznej</t>
  </si>
  <si>
    <t>07.2023 - 06.2024</t>
  </si>
  <si>
    <t>IB-III.3141.8.32.2023</t>
  </si>
  <si>
    <t>Gmina Jasień</t>
  </si>
  <si>
    <t>Remont drogi gminnej nr 101239F ul. Wąska w Jasieniu</t>
  </si>
  <si>
    <t>10.2023 - 02.2024</t>
  </si>
  <si>
    <t>IB-III.3141.8.17.2023</t>
  </si>
  <si>
    <t>Gmina Sława</t>
  </si>
  <si>
    <t>Remont drogi gminnej - ul. Jeziorna w miejscowości Radzyń</t>
  </si>
  <si>
    <t>IB-III.3141.8.30.2023</t>
  </si>
  <si>
    <t>Gmina Sulęcin</t>
  </si>
  <si>
    <t>Remont drogi gminnej 005632F w miejscowości Żubrów</t>
  </si>
  <si>
    <t>07.2023 -      06. 2024</t>
  </si>
  <si>
    <t>IB-III.3141.8.31.2023</t>
  </si>
  <si>
    <t>Remont drogi gminnej nr 101212F ul. Konstytucji 3 Maja w Jasieniu</t>
  </si>
  <si>
    <t>IB-III.3141.8.52.2023</t>
  </si>
  <si>
    <t>Gmina Międzyrzecz</t>
  </si>
  <si>
    <t>Remont drogi gminnej nr 3550F w miejscowości Wysoka, gmina Międzyrzecz</t>
  </si>
  <si>
    <t>05.2023 - 10.2023</t>
  </si>
  <si>
    <t>IB-III.3141.8.64.2023</t>
  </si>
  <si>
    <t>Gmina Rzepin</t>
  </si>
  <si>
    <t>Remont drogi gminnej nr 102712F ul. Dworcowa w m. Rzepin</t>
  </si>
  <si>
    <t>07.2023 - 12.2023</t>
  </si>
  <si>
    <t>IB-III.3141.8.24.2023</t>
  </si>
  <si>
    <t>Gmina Lubsko</t>
  </si>
  <si>
    <t>Remont ul. Szkolnej w Lubsku</t>
  </si>
  <si>
    <t>05.2023 - 12.2023</t>
  </si>
  <si>
    <t>IB-III.3141.8.14.2023</t>
  </si>
  <si>
    <t>Miasto Nowa Sól</t>
  </si>
  <si>
    <t>Remont ulicy Zjednoczenia w Nowej Soli</t>
  </si>
  <si>
    <t>08.2023 - 07.2024</t>
  </si>
  <si>
    <t>IB-III.3141.8.51.2023</t>
  </si>
  <si>
    <t>Remont drogi gminnej nr 102144F - ul. Ściegiennego w Międzyrzeczu</t>
  </si>
  <si>
    <t>IB-III.3141.8.41.2023</t>
  </si>
  <si>
    <t>Gmina Babimost</t>
  </si>
  <si>
    <t>Zielonogórski</t>
  </si>
  <si>
    <t xml:space="preserve">Remont drogi gminnej nr 000117F w miejscowości Zdzisław </t>
  </si>
  <si>
    <t>07.2023 - 09.2023</t>
  </si>
  <si>
    <t>IB-III.3141.8.43.2023</t>
  </si>
  <si>
    <t>Gmina Strzelce Krajeńskie</t>
  </si>
  <si>
    <t>Remont drogi gminnej ul. Ludowa, Lipowa i Ogrodowa w Lipich Górach, gmina Strzelce Krajeńskie</t>
  </si>
  <si>
    <t>04.2023 - 11.2023</t>
  </si>
  <si>
    <t>IB-III.3141.8.47.2023</t>
  </si>
  <si>
    <t>Gmina Czerwieńsk</t>
  </si>
  <si>
    <t>Poprawa bezpieczeństwa poprzez remont nawierzchni drogi gminnej nr 001170F</t>
  </si>
  <si>
    <t>IB-III.3141.8.55.2023</t>
  </si>
  <si>
    <t>Gmina Sulechów</t>
  </si>
  <si>
    <t>Remont drogi gminnej nr 005532F  - ul. Wolsztyńska w Krężołach</t>
  </si>
  <si>
    <t>IB-III.3141.8.65.2023</t>
  </si>
  <si>
    <t>Gmina Skąpe</t>
  </si>
  <si>
    <t>Remont odcinka drogi gminnej nr 004814F na ul. Chrobrego w m. Ołobok</t>
  </si>
  <si>
    <t>Gmina Krzeszyce</t>
  </si>
  <si>
    <t>Remont drogi gminnej w miejscowości Malta</t>
  </si>
  <si>
    <t>05.2023 - 03.2024</t>
  </si>
  <si>
    <t>IB-III.3141.8.69.2023</t>
  </si>
  <si>
    <t>IB-III.3141.8.5.2023</t>
  </si>
  <si>
    <t>Gmina Santok</t>
  </si>
  <si>
    <t xml:space="preserve">Remont  drogi gminnej wraz z naprawą odwodnienia (ul. Sadowa) w m. Wawrów </t>
  </si>
  <si>
    <t>02.2023-12.2023</t>
  </si>
  <si>
    <t>IB-III.3141.8.44.2023</t>
  </si>
  <si>
    <t>Remont drogi gminnej Wielisławice-Bronowice, gmina Strzelce Krajeńskie</t>
  </si>
  <si>
    <t>IB-III.3141.8.63.2023</t>
  </si>
  <si>
    <t>Gmina Łęknica</t>
  </si>
  <si>
    <t>Remont odcinka drogi gminnej nr 101920F w Łęknicy</t>
  </si>
  <si>
    <t>06.2023 -07.2023</t>
  </si>
  <si>
    <t>IB-III.3141.8.50.2023</t>
  </si>
  <si>
    <t>Gmina Cybinka</t>
  </si>
  <si>
    <t xml:space="preserve">Remont drogi gminnej nr 100326F -ul. Szkolna w m. Cybinka </t>
  </si>
  <si>
    <t>08.2023 - 11.2023</t>
  </si>
  <si>
    <t>IB-III.3141.8.18.2023</t>
  </si>
  <si>
    <t>Gmina Kożuchów</t>
  </si>
  <si>
    <t>Remont ul. Limanowskiego     w Kożuchowie</t>
  </si>
  <si>
    <t>06.2023 - 03.2024</t>
  </si>
  <si>
    <t>IB-III.3141.8.37.2023</t>
  </si>
  <si>
    <t>Gmina Nowogród Bobrzański</t>
  </si>
  <si>
    <t>Remont nawierzchni asfaltowej w Przybymierzu dz. nr 415 obręb 0017 ul. Rzeczna od 0+135 km do 1+385 km</t>
  </si>
  <si>
    <t>02.2023 - 12.2023</t>
  </si>
  <si>
    <t>IB-III.3141.8.59.2023</t>
  </si>
  <si>
    <t>Gmina Dobiegniew</t>
  </si>
  <si>
    <t>Remont nawierzchni drogi gminnej prowadzącej na plażę w Osieku, gm. Dobiegniew</t>
  </si>
  <si>
    <t>05.2023 - 04.2024</t>
  </si>
  <si>
    <t>IB-III.3141.8.66.2023</t>
  </si>
  <si>
    <t>Gmina Otyń</t>
  </si>
  <si>
    <t>Remont  drogi gminnej nr 004035F - ulica Piaskowa i ulica Owocowa w miejscowości Bobrowniki</t>
  </si>
  <si>
    <t>IB-III.3141.8.4.2023</t>
  </si>
  <si>
    <t>Remont uszkodzonej drogi gminnej 004675F (ul. Widokowa) w m. Czechów</t>
  </si>
  <si>
    <t>05.2023-12.2023</t>
  </si>
  <si>
    <t>IB-III.3141.8.15.2023</t>
  </si>
  <si>
    <t>Remont  ul. Młynarskiej (drogi gminnej nr 102276F) w Nowej Soli</t>
  </si>
  <si>
    <t>IB-III.3141.8.60.2023</t>
  </si>
  <si>
    <t>Remont nawierzchni drogi gminnej w Słonowie, gm. Dobiegniew - na działce nr 214</t>
  </si>
  <si>
    <t>IB-III.3141.8.3.2023</t>
  </si>
  <si>
    <t>Gmina Stare Kurowo</t>
  </si>
  <si>
    <t>Remont drogi nr 005309F w miejscowości Błotnica</t>
  </si>
  <si>
    <t>07.2023-10.2023</t>
  </si>
  <si>
    <t>IB-III.3141.8.16.2023</t>
  </si>
  <si>
    <t>Remont  drogi gminnej nr 005006F w miejscowości Wróblów</t>
  </si>
  <si>
    <t xml:space="preserve">05.2023 - 11.2023 </t>
  </si>
  <si>
    <t>IB-III.3141.8.38.2023</t>
  </si>
  <si>
    <r>
      <t>Remont nawierzchni drogowych w Nowogrodzie Bobrzańskim obręb 0001działki nr 501 i 559/9 ulica Fabryczna odc. 1 od 0+000 do 0+</t>
    </r>
    <r>
      <rPr>
        <sz val="11"/>
        <color rgb="FFFF0000"/>
        <rFont val="Times New Roman"/>
        <family val="1"/>
        <charset val="238"/>
      </rPr>
      <t xml:space="preserve">100 </t>
    </r>
    <r>
      <rPr>
        <sz val="11"/>
        <color theme="1"/>
        <rFont val="Times New Roman"/>
        <family val="1"/>
        <charset val="238"/>
      </rPr>
      <t>km szer. 6 m odc. 2 od 0+</t>
    </r>
    <r>
      <rPr>
        <sz val="11"/>
        <color rgb="FFFF0000"/>
        <rFont val="Times New Roman"/>
        <family val="1"/>
        <charset val="238"/>
      </rPr>
      <t>100</t>
    </r>
    <r>
      <rPr>
        <sz val="11"/>
        <color theme="1"/>
        <rFont val="Times New Roman"/>
        <family val="1"/>
        <charset val="238"/>
      </rPr>
      <t xml:space="preserve"> do 0+</t>
    </r>
    <r>
      <rPr>
        <sz val="11"/>
        <color rgb="FFFF0000"/>
        <rFont val="Times New Roman"/>
        <family val="1"/>
        <charset val="238"/>
      </rPr>
      <t>205</t>
    </r>
    <r>
      <rPr>
        <sz val="11"/>
        <color theme="1"/>
        <rFont val="Times New Roman"/>
        <family val="1"/>
        <charset val="238"/>
      </rPr>
      <t xml:space="preserve"> km szer. 5,5, </t>
    </r>
    <r>
      <rPr>
        <sz val="11"/>
        <color rgb="FFFF0000"/>
        <rFont val="Times New Roman"/>
        <family val="1"/>
        <charset val="238"/>
      </rPr>
      <t>odc. 3 od 0+000 do 0+245 szer.  5,2.</t>
    </r>
  </si>
  <si>
    <t>IB-III.3141.8.56.2023</t>
  </si>
  <si>
    <t>Remont drogi gminnej nr 103231F  - ul. Olbromskiego w Sulechowie</t>
  </si>
  <si>
    <t>IB-III.3141.8.36.2023</t>
  </si>
  <si>
    <t>Remont chodników na ul. Słowackiego i Moniuszki w miejscowości Drezdenko</t>
  </si>
  <si>
    <t>09.2023 - 06.2024</t>
  </si>
  <si>
    <t>IB-III.3141.8.25.2023</t>
  </si>
  <si>
    <t>Remont odcinka ul. Moniuszki w Lubsku</t>
  </si>
  <si>
    <t>IB-III.3141.8.1.2023</t>
  </si>
  <si>
    <t>Gmina Trzebiechów</t>
  </si>
  <si>
    <t>Remont drogi gminnej na dz.  260 w sołectwie Głuchów - etap II</t>
  </si>
  <si>
    <t>07.2023- 11.2023</t>
  </si>
  <si>
    <t>IB-III.3141.8.11.2023</t>
  </si>
  <si>
    <t>Gmina Szlichtyngowa</t>
  </si>
  <si>
    <t>Remont  ulic w mieście Szlichtyngowa - Św. Jana Pawła II, Wielkopolskiej, Dożynkowej, Gen. W. Sikorskiego, Lubuskiej, Gagarina - etap II</t>
  </si>
  <si>
    <t>08.2023 - 04.2024</t>
  </si>
  <si>
    <t>IB-III.3141.8.12.2023</t>
  </si>
  <si>
    <t>Remont  ulic w mieście Szlichtyngowa - Św. Jana Pawła II, Wielkopolskiej, Dożynkowej, Gen. W. Sikorskiego, Lubuskiej, Gagarina - etap I</t>
  </si>
  <si>
    <t>IB-III.3141.8.13.2023</t>
  </si>
  <si>
    <t>Gmina Zbąszynek</t>
  </si>
  <si>
    <t>Remont drogi gminnej nr 007104F - ul. Okrężnej w Kosieczynie</t>
  </si>
  <si>
    <t>IB-III.3141.8.49.2023</t>
  </si>
  <si>
    <t xml:space="preserve">Remont drogi gminnej nr 001166F w m. Bieganów </t>
  </si>
  <si>
    <t>IB-III.3141.8.53.2023</t>
  </si>
  <si>
    <t>Remont drogi gminnej nr 000813F w miejscowości Grabin</t>
  </si>
  <si>
    <t>IB-III.3141.8.45.2023</t>
  </si>
  <si>
    <t>Remont ul. Rokitniańskiej w Przytocznej</t>
  </si>
  <si>
    <t>IB-III.3141.8.9.2023</t>
  </si>
  <si>
    <t>Gmina Żagań</t>
  </si>
  <si>
    <t>Remont  drogi gminnej na działkach 582, 521, 583 w miejscowości Jelenin, gmina Żagań</t>
  </si>
  <si>
    <t>06.2023 -12.2023</t>
  </si>
  <si>
    <t>IB-III.3141.8.67.2023</t>
  </si>
  <si>
    <t>Gmina Kolsko</t>
  </si>
  <si>
    <t xml:space="preserve">Remont  drogi gminnej nr 002201F położonej na działce nr 599/1, 628 w miejscowości Zacisze </t>
  </si>
  <si>
    <t>IB-III.3141.8.10.2023</t>
  </si>
  <si>
    <t>Remont nawierzchni drogi gminnej w miejscowości Tomaszowo, gmina Żagań</t>
  </si>
  <si>
    <t>IB-III.3141.8.23.2023</t>
  </si>
  <si>
    <t>Gmina Iłowa</t>
  </si>
  <si>
    <t>Remont drogi gminnej nr 101104F (ul. Drzymały) w miejscowości Iłowa</t>
  </si>
  <si>
    <t>IB-III.3141.8.39.2023</t>
  </si>
  <si>
    <t>Gmina Krosno Odrzańskie</t>
  </si>
  <si>
    <t>Remont ulicy Kilińskiego w Krośnie Odrzańskim</t>
  </si>
  <si>
    <t>IB-III.3141.8.40.2023</t>
  </si>
  <si>
    <t xml:space="preserve">Remont ulicy Konopnickiej i Dąbrowskiego w Krośnie Odrzańskim </t>
  </si>
  <si>
    <t>IB-III.3141.8.29.2023</t>
  </si>
  <si>
    <t>Remont drogi gminnej 103310F, ul. Kochanowskiego w Sulęcinie</t>
  </si>
  <si>
    <t>IB-III.3141.8.57.2023</t>
  </si>
  <si>
    <t>Gmina Gubin o statusie miejskim</t>
  </si>
  <si>
    <t>Remont drogi gminnej nr 101060F ul. Podgórna w Gubinie</t>
  </si>
  <si>
    <t>IB-III.3141.8.68.2024</t>
  </si>
  <si>
    <t>Gmina Kłodawa</t>
  </si>
  <si>
    <t>Remont  odcinka drogi gminnej ul. Polna na dz. ew. nr 485 - Gmina Kłodawa</t>
  </si>
  <si>
    <t>IB-III.3141.8.2.2023</t>
  </si>
  <si>
    <t>Remont drogi nr 005314F w miejscowości Pławin</t>
  </si>
  <si>
    <t>IB-III.3141.8.19.2023</t>
  </si>
  <si>
    <t>Remont drogi gminnej nr 002403F w miejscowości Kierzkowice</t>
  </si>
  <si>
    <t>IB-III.3141.8.33.2023</t>
  </si>
  <si>
    <t>Gmina Żary o statusie miejskim</t>
  </si>
  <si>
    <t>Remont al. Jana Pawła II w Żarach w zakresie remontu części chodnika i ścieżki rowerowej</t>
  </si>
  <si>
    <t>IB-III.3141.8.42.2023</t>
  </si>
  <si>
    <t>Remont nawierzchni jezdni drogi gminnej - ul. 28 Stycznia w Babimoście</t>
  </si>
  <si>
    <t>IB-III.3141.8.21.2023</t>
  </si>
  <si>
    <t>Gmina Nowa Sól</t>
  </si>
  <si>
    <t>Remont dróg gminnych nr 003705F i 003706F w miejscowości Jodłów</t>
  </si>
  <si>
    <t>06.2023 - 04.2024</t>
  </si>
  <si>
    <t>IB-III.3141.8.20.2023</t>
  </si>
  <si>
    <t>Remont drogi gminnej nr 003732F w miejscowości Lubieszów</t>
  </si>
  <si>
    <t>IB-III.3141.8.22.2023</t>
  </si>
  <si>
    <t>Remont drogi gminnej nr 101126F (ul. Blacharska) w miejscowości Iłowa</t>
  </si>
  <si>
    <t>IB-III.3141.8.48.2023</t>
  </si>
  <si>
    <t>Poprawa bezpieczeństwa poprzez remont ciągów komunikacyjnych na ul. Łężycka, Słoneczna i Kukułcza w Czerwieńsku</t>
  </si>
  <si>
    <t>IB-III.3141.8.70.2026</t>
  </si>
  <si>
    <t>Gmina Trzciel</t>
  </si>
  <si>
    <t>Remont ul. Weteranów w Trzcielu - droga gminna nr 103821F</t>
  </si>
  <si>
    <t>08.2023 - 10.2023</t>
  </si>
  <si>
    <t>42.</t>
  </si>
  <si>
    <t>43.*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</si>
  <si>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w 2023 r.</t>
    </r>
  </si>
  <si>
    <t>Województwo: Lubuskie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</si>
</sst>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0.000"/>
  </numFmts>
  <fonts count="3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Cambria"/>
      <family val="1"/>
      <charset val="238"/>
    </font>
    <font>
      <sz val="11"/>
      <name val="Times New Roman"/>
      <family val="1"/>
      <charset val="238"/>
    </font>
    <font>
      <sz val="11"/>
      <name val="Cambria"/>
      <family val="1"/>
      <charset val="238"/>
    </font>
    <font>
      <sz val="9"/>
      <color rgb="FF000000"/>
      <name val="Times New Roman"/>
      <family val="1"/>
      <charset val="238"/>
    </font>
    <font>
      <b/>
      <sz val="8"/>
      <name val="Arial"/>
      <family val="2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3" fillId="0" borderId="0"/>
  </cellStyleXfs>
  <cellXfs count="4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vertical="center"/>
    </xf>
    <xf numFmtId="164" fontId="18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vertical="center"/>
    </xf>
    <xf numFmtId="166" fontId="21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9" fontId="2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17" fillId="3" borderId="21" xfId="0" applyNumberFormat="1" applyFont="1" applyFill="1" applyBorder="1" applyAlignment="1">
      <alignment vertical="center"/>
    </xf>
    <xf numFmtId="165" fontId="17" fillId="3" borderId="22" xfId="0" applyNumberFormat="1" applyFont="1" applyFill="1" applyBorder="1" applyAlignment="1">
      <alignment vertical="center"/>
    </xf>
    <xf numFmtId="165" fontId="17" fillId="4" borderId="17" xfId="0" applyNumberFormat="1" applyFont="1" applyFill="1" applyBorder="1" applyAlignment="1">
      <alignment vertical="center"/>
    </xf>
    <xf numFmtId="165" fontId="17" fillId="3" borderId="23" xfId="0" applyNumberFormat="1" applyFont="1" applyFill="1" applyBorder="1" applyAlignment="1">
      <alignment vertical="center"/>
    </xf>
    <xf numFmtId="165" fontId="13" fillId="4" borderId="17" xfId="0" applyNumberFormat="1" applyFont="1" applyFill="1" applyBorder="1" applyAlignment="1">
      <alignment vertical="center"/>
    </xf>
    <xf numFmtId="165" fontId="22" fillId="4" borderId="17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165" fontId="22" fillId="3" borderId="23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vertical="center"/>
    </xf>
    <xf numFmtId="0" fontId="17" fillId="3" borderId="21" xfId="0" applyNumberFormat="1" applyFont="1" applyFill="1" applyBorder="1" applyAlignment="1">
      <alignment vertical="center"/>
    </xf>
    <xf numFmtId="0" fontId="22" fillId="3" borderId="25" xfId="0" applyFont="1" applyFill="1" applyBorder="1" applyAlignment="1">
      <alignment vertical="center"/>
    </xf>
    <xf numFmtId="0" fontId="22" fillId="3" borderId="21" xfId="0" applyNumberFormat="1" applyFont="1" applyFill="1" applyBorder="1" applyAlignment="1">
      <alignment vertical="center"/>
    </xf>
    <xf numFmtId="165" fontId="22" fillId="3" borderId="21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NumberFormat="1" applyFont="1" applyFill="1" applyBorder="1" applyAlignment="1">
      <alignment vertical="center"/>
    </xf>
    <xf numFmtId="165" fontId="13" fillId="5" borderId="21" xfId="0" applyNumberFormat="1" applyFont="1" applyFill="1" applyBorder="1" applyAlignment="1">
      <alignment vertical="center"/>
    </xf>
    <xf numFmtId="165" fontId="22" fillId="3" borderId="22" xfId="0" applyNumberFormat="1" applyFont="1" applyFill="1" applyBorder="1" applyAlignment="1">
      <alignment vertical="center"/>
    </xf>
    <xf numFmtId="165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vertical="center"/>
    </xf>
    <xf numFmtId="165" fontId="13" fillId="0" borderId="15" xfId="0" applyNumberFormat="1" applyFont="1" applyFill="1" applyBorder="1" applyAlignment="1">
      <alignment vertical="center"/>
    </xf>
    <xf numFmtId="165" fontId="13" fillId="0" borderId="16" xfId="0" applyNumberFormat="1" applyFont="1" applyFill="1" applyBorder="1" applyAlignment="1">
      <alignment vertical="center"/>
    </xf>
    <xf numFmtId="165" fontId="13" fillId="0" borderId="18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13" fillId="0" borderId="5" xfId="0" applyNumberFormat="1" applyFont="1" applyFill="1" applyBorder="1" applyAlignment="1">
      <alignment vertical="center"/>
    </xf>
    <xf numFmtId="165" fontId="13" fillId="2" borderId="24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6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167" fontId="29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167" fontId="30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49" fontId="26" fillId="0" borderId="1" xfId="5" applyNumberFormat="1" applyFont="1" applyBorder="1" applyAlignment="1">
      <alignment horizontal="center" vertical="center" wrapText="1"/>
    </xf>
    <xf numFmtId="167" fontId="26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25" fillId="0" borderId="1" xfId="5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167" fontId="29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167" fontId="29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4" fontId="29" fillId="0" borderId="1" xfId="5" applyNumberFormat="1" applyFont="1" applyBorder="1" applyAlignment="1">
      <alignment horizontal="right" vertical="center"/>
    </xf>
    <xf numFmtId="4" fontId="29" fillId="0" borderId="1" xfId="5" applyNumberFormat="1" applyFont="1" applyBorder="1" applyAlignment="1">
      <alignment vertical="center"/>
    </xf>
    <xf numFmtId="0" fontId="24" fillId="0" borderId="0" xfId="0" applyFont="1" applyAlignment="1">
      <alignment horizontal="center" vertical="center" wrapText="1" shrinkToFit="1"/>
    </xf>
    <xf numFmtId="0" fontId="24" fillId="0" borderId="1" xfId="5" applyFont="1" applyBorder="1" applyAlignment="1">
      <alignment horizontal="center" vertical="center" wrapText="1" shrinkToFit="1"/>
    </xf>
    <xf numFmtId="0" fontId="9" fillId="0" borderId="1" xfId="5" applyFont="1" applyBorder="1" applyAlignment="1">
      <alignment horizontal="center" vertical="center" wrapText="1" shrinkToFit="1"/>
    </xf>
    <xf numFmtId="0" fontId="31" fillId="0" borderId="1" xfId="5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vertical="center" wrapText="1" shrinkToFit="1"/>
    </xf>
    <xf numFmtId="0" fontId="24" fillId="0" borderId="1" xfId="5" applyNumberFormat="1" applyFont="1" applyBorder="1" applyAlignment="1">
      <alignment horizontal="center" vertical="center" wrapText="1" shrinkToFit="1"/>
    </xf>
    <xf numFmtId="4" fontId="30" fillId="0" borderId="1" xfId="5" applyNumberFormat="1" applyFont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Fill="1"/>
    <xf numFmtId="0" fontId="32" fillId="0" borderId="0" xfId="0" applyFont="1" applyFill="1" applyBorder="1" applyAlignment="1">
      <alignment vertical="center" wrapText="1"/>
    </xf>
    <xf numFmtId="0" fontId="16" fillId="0" borderId="0" xfId="0" applyFont="1" applyFill="1" applyBorder="1"/>
    <xf numFmtId="0" fontId="18" fillId="0" borderId="4" xfId="0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49" fontId="25" fillId="0" borderId="0" xfId="5" applyNumberFormat="1" applyFont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/>
    </xf>
    <xf numFmtId="49" fontId="25" fillId="0" borderId="1" xfId="5" applyNumberFormat="1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/>
    </xf>
    <xf numFmtId="167" fontId="25" fillId="0" borderId="1" xfId="5" applyNumberFormat="1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167" fontId="29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/>
    </xf>
    <xf numFmtId="49" fontId="25" fillId="0" borderId="1" xfId="5" applyNumberFormat="1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/>
    </xf>
    <xf numFmtId="167" fontId="25" fillId="0" borderId="1" xfId="5" applyNumberFormat="1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/>
    </xf>
    <xf numFmtId="49" fontId="25" fillId="0" borderId="1" xfId="5" applyNumberFormat="1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/>
    </xf>
    <xf numFmtId="167" fontId="25" fillId="0" borderId="1" xfId="5" applyNumberFormat="1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/>
    </xf>
    <xf numFmtId="167" fontId="29" fillId="0" borderId="1" xfId="5" applyNumberFormat="1" applyFont="1" applyBorder="1" applyAlignment="1">
      <alignment horizontal="center" vertical="center"/>
    </xf>
    <xf numFmtId="49" fontId="25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167" fontId="29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7" fontId="29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49" fontId="26" fillId="0" borderId="1" xfId="5" applyNumberFormat="1" applyFont="1" applyBorder="1" applyAlignment="1">
      <alignment horizontal="center" vertical="center" wrapText="1"/>
    </xf>
    <xf numFmtId="167" fontId="26" fillId="0" borderId="1" xfId="5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167" fontId="29" fillId="0" borderId="1" xfId="5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49" fontId="26" fillId="0" borderId="1" xfId="5" applyNumberFormat="1" applyFont="1" applyBorder="1" applyAlignment="1">
      <alignment horizontal="center" vertical="center" wrapText="1"/>
    </xf>
    <xf numFmtId="167" fontId="26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167" fontId="29" fillId="0" borderId="1" xfId="5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/>
    </xf>
    <xf numFmtId="49" fontId="29" fillId="0" borderId="1" xfId="5" applyNumberFormat="1" applyFont="1" applyBorder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49" fontId="26" fillId="0" borderId="1" xfId="5" applyNumberFormat="1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167" fontId="26" fillId="0" borderId="1" xfId="5" applyNumberFormat="1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167" fontId="29" fillId="0" borderId="1" xfId="5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/>
    </xf>
    <xf numFmtId="49" fontId="28" fillId="0" borderId="1" xfId="5" applyNumberFormat="1" applyFont="1" applyBorder="1" applyAlignment="1">
      <alignment horizontal="center" vertical="center" wrapText="1"/>
    </xf>
    <xf numFmtId="167" fontId="29" fillId="0" borderId="1" xfId="5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167" fontId="29" fillId="0" borderId="28" xfId="0" applyNumberFormat="1" applyFont="1" applyBorder="1" applyAlignment="1">
      <alignment horizontal="center" vertical="center"/>
    </xf>
    <xf numFmtId="0" fontId="0" fillId="0" borderId="0" xfId="0"/>
    <xf numFmtId="0" fontId="25" fillId="0" borderId="1" xfId="5" applyFont="1" applyBorder="1" applyAlignment="1">
      <alignment horizontal="center" vertical="center" wrapText="1"/>
    </xf>
    <xf numFmtId="49" fontId="25" fillId="0" borderId="1" xfId="5" applyNumberFormat="1" applyFont="1" applyBorder="1" applyAlignment="1">
      <alignment horizontal="center" vertical="center" wrapText="1"/>
    </xf>
    <xf numFmtId="167" fontId="25" fillId="0" borderId="1" xfId="5" applyNumberFormat="1" applyFont="1" applyBorder="1" applyAlignment="1">
      <alignment horizontal="center" vertical="center" wrapText="1"/>
    </xf>
    <xf numFmtId="0" fontId="25" fillId="0" borderId="1" xfId="5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167" fontId="26" fillId="0" borderId="1" xfId="5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49" fontId="29" fillId="0" borderId="1" xfId="5" applyNumberFormat="1" applyFont="1" applyBorder="1" applyAlignment="1">
      <alignment horizontal="center" vertical="center" wrapText="1"/>
    </xf>
    <xf numFmtId="167" fontId="29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/>
    </xf>
    <xf numFmtId="49" fontId="29" fillId="0" borderId="1" xfId="5" applyNumberFormat="1" applyFont="1" applyBorder="1" applyAlignment="1">
      <alignment horizontal="center" vertical="center"/>
    </xf>
    <xf numFmtId="4" fontId="29" fillId="0" borderId="1" xfId="5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vertical="center"/>
    </xf>
    <xf numFmtId="4" fontId="29" fillId="0" borderId="1" xfId="0" applyNumberFormat="1" applyFont="1" applyBorder="1" applyAlignment="1">
      <alignment horizontal="right" vertical="center"/>
    </xf>
    <xf numFmtId="4" fontId="29" fillId="0" borderId="1" xfId="5" applyNumberFormat="1" applyFont="1" applyBorder="1" applyAlignment="1">
      <alignment horizontal="right" vertical="center" wrapText="1"/>
    </xf>
    <xf numFmtId="4" fontId="29" fillId="0" borderId="1" xfId="5" applyNumberFormat="1" applyFont="1" applyFill="1" applyBorder="1" applyAlignment="1">
      <alignment horizontal="right" vertical="center" wrapText="1"/>
    </xf>
    <xf numFmtId="4" fontId="29" fillId="0" borderId="28" xfId="0" applyNumberFormat="1" applyFont="1" applyBorder="1" applyAlignment="1">
      <alignment horizontal="right" vertical="center"/>
    </xf>
    <xf numFmtId="4" fontId="29" fillId="0" borderId="1" xfId="0" applyNumberFormat="1" applyFont="1" applyFill="1" applyBorder="1" applyAlignment="1">
      <alignment horizontal="right" vertical="center"/>
    </xf>
    <xf numFmtId="49" fontId="30" fillId="0" borderId="0" xfId="5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4" fillId="0" borderId="0" xfId="1" applyNumberFormat="1" applyFont="1" applyFill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29" fillId="0" borderId="3" xfId="5" applyFont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 wrapText="1"/>
    </xf>
    <xf numFmtId="9" fontId="18" fillId="0" borderId="3" xfId="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/>
    </xf>
    <xf numFmtId="167" fontId="29" fillId="0" borderId="3" xfId="0" applyNumberFormat="1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 wrapText="1"/>
    </xf>
    <xf numFmtId="4" fontId="29" fillId="0" borderId="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 shrinkToFit="1"/>
    </xf>
    <xf numFmtId="0" fontId="19" fillId="0" borderId="26" xfId="0" applyFont="1" applyFill="1" applyBorder="1" applyAlignment="1">
      <alignment horizontal="center" vertical="center" wrapText="1" shrinkToFit="1"/>
    </xf>
    <xf numFmtId="0" fontId="19" fillId="0" borderId="27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</cellXfs>
  <cellStyles count="6">
    <cellStyle name="Dziesiętny 2" xfId="4" xr:uid="{00000000-0005-0000-0000-000000000000}"/>
    <cellStyle name="Normalny" xfId="0" builtinId="0"/>
    <cellStyle name="Normalny 2" xfId="3" xr:uid="{00000000-0005-0000-0000-000002000000}"/>
    <cellStyle name="Normalny 2 2" xfId="5" xr:uid="{00000000-0005-0000-0000-000003000000}"/>
    <cellStyle name="Normalny 3" xfId="1" xr:uid="{00000000-0005-0000-0000-000004000000}"/>
    <cellStyle name="Procentowy 2" xfId="2" xr:uid="{00000000-0005-0000-0000-00000600000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/>
  <cols>
    <col min="1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6384" width="9.140625" style="3"/>
  </cols>
  <sheetData>
    <row r="1" spans="1:16" s="9" customFormat="1" ht="20.100000000000001" customHeight="1">
      <c r="A1" s="6" t="s">
        <v>36</v>
      </c>
      <c r="B1" s="54"/>
      <c r="C1" s="54"/>
      <c r="D1" s="54"/>
      <c r="E1" s="54"/>
      <c r="F1" s="54"/>
      <c r="G1" s="54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>
      <c r="A2" s="55" t="s">
        <v>35</v>
      </c>
      <c r="B2" s="56"/>
      <c r="C2" s="56"/>
      <c r="D2" s="56"/>
      <c r="E2" s="56"/>
      <c r="F2" s="56"/>
      <c r="G2" s="56"/>
      <c r="H2" s="10"/>
      <c r="I2" s="10"/>
      <c r="J2" s="11"/>
      <c r="K2" s="11"/>
      <c r="L2" s="11"/>
      <c r="M2" s="11"/>
      <c r="N2" s="11"/>
      <c r="O2" s="11"/>
      <c r="P2" s="11"/>
    </row>
    <row r="3" spans="1:16">
      <c r="A3" s="12"/>
      <c r="B3" s="12"/>
      <c r="C3" s="10"/>
      <c r="D3" s="10"/>
      <c r="E3" s="10"/>
      <c r="F3" s="10"/>
      <c r="P3" s="11"/>
    </row>
    <row r="4" spans="1:16">
      <c r="A4" s="448" t="s">
        <v>382</v>
      </c>
      <c r="B4" s="14"/>
      <c r="C4" s="15"/>
      <c r="D4" s="15"/>
      <c r="E4" s="15"/>
      <c r="F4" s="15"/>
      <c r="P4" s="16"/>
    </row>
    <row r="5" spans="1:16">
      <c r="A5" s="449"/>
      <c r="B5" s="15"/>
      <c r="C5" s="15"/>
      <c r="D5" s="15"/>
      <c r="E5" s="15"/>
      <c r="F5" s="15"/>
      <c r="P5" s="11"/>
    </row>
    <row r="6" spans="1:16">
      <c r="A6" s="448" t="s">
        <v>383</v>
      </c>
      <c r="B6" s="14"/>
      <c r="C6" s="15"/>
      <c r="D6" s="15"/>
      <c r="E6" s="15"/>
      <c r="F6" s="15"/>
      <c r="P6" s="16"/>
    </row>
    <row r="7" spans="1:16">
      <c r="A7" s="448"/>
      <c r="B7" s="14"/>
      <c r="C7" s="15"/>
      <c r="D7" s="15"/>
      <c r="E7" s="15"/>
      <c r="F7" s="15"/>
      <c r="P7" s="16"/>
    </row>
    <row r="8" spans="1:16" ht="15.75" thickBot="1">
      <c r="A8" s="450"/>
      <c r="B8" s="14"/>
      <c r="C8" s="15"/>
      <c r="D8" s="15"/>
      <c r="E8" s="15"/>
      <c r="F8" s="15"/>
      <c r="P8" s="16"/>
    </row>
    <row r="9" spans="1:16">
      <c r="A9" s="450"/>
      <c r="B9" s="425" t="s">
        <v>15</v>
      </c>
      <c r="C9" s="426"/>
      <c r="D9" s="426"/>
      <c r="E9" s="426"/>
      <c r="F9" s="427"/>
      <c r="P9" s="16"/>
    </row>
    <row r="10" spans="1:16">
      <c r="A10" s="450"/>
      <c r="B10" s="428"/>
      <c r="C10" s="429"/>
      <c r="D10" s="429"/>
      <c r="E10" s="429"/>
      <c r="F10" s="430"/>
      <c r="P10" s="16"/>
    </row>
    <row r="11" spans="1:16">
      <c r="B11" s="428"/>
      <c r="C11" s="429"/>
      <c r="D11" s="429"/>
      <c r="E11" s="429"/>
      <c r="F11" s="430"/>
      <c r="P11" s="16"/>
    </row>
    <row r="12" spans="1:16">
      <c r="B12" s="428"/>
      <c r="C12" s="429"/>
      <c r="D12" s="429"/>
      <c r="E12" s="429"/>
      <c r="F12" s="430"/>
      <c r="P12" s="16"/>
    </row>
    <row r="13" spans="1:16">
      <c r="B13" s="428"/>
      <c r="C13" s="429"/>
      <c r="D13" s="429"/>
      <c r="E13" s="429"/>
      <c r="F13" s="430"/>
      <c r="P13" s="16"/>
    </row>
    <row r="14" spans="1:16" ht="15.75" thickBot="1">
      <c r="B14" s="431" t="s">
        <v>16</v>
      </c>
      <c r="C14" s="432"/>
      <c r="D14" s="432"/>
      <c r="E14" s="432"/>
      <c r="F14" s="433"/>
      <c r="P14" s="11"/>
    </row>
    <row r="15" spans="1:16">
      <c r="B15" s="15"/>
      <c r="C15" s="15"/>
      <c r="D15" s="15"/>
      <c r="E15" s="15"/>
      <c r="F15" s="15"/>
      <c r="P15" s="11"/>
    </row>
    <row r="16" spans="1:16" ht="20.100000000000001" customHeight="1" thickBot="1">
      <c r="A16" s="14" t="s">
        <v>0</v>
      </c>
      <c r="B16" s="14"/>
      <c r="C16" s="15"/>
      <c r="D16" s="15"/>
      <c r="E16" s="15"/>
      <c r="F16" s="15"/>
      <c r="G16" s="17"/>
      <c r="P16" s="11"/>
    </row>
    <row r="17" spans="1:16" ht="32.25" customHeight="1" thickBot="1">
      <c r="A17" s="68" t="s">
        <v>1</v>
      </c>
      <c r="B17" s="69" t="s">
        <v>12</v>
      </c>
      <c r="C17" s="63" t="s">
        <v>29</v>
      </c>
      <c r="D17" s="63" t="s">
        <v>17</v>
      </c>
      <c r="E17" s="64" t="s">
        <v>18</v>
      </c>
      <c r="F17" s="65" t="s">
        <v>19</v>
      </c>
      <c r="G17" s="66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>
      <c r="A18" s="84" t="s">
        <v>30</v>
      </c>
      <c r="B18" s="85" t="s">
        <v>31</v>
      </c>
      <c r="C18" s="86">
        <f>COUNTA('pow podst'!K3:K16)</f>
        <v>14</v>
      </c>
      <c r="D18" s="87">
        <f>SUM('pow podst'!J3:J16)</f>
        <v>19579860.189999998</v>
      </c>
      <c r="E18" s="88">
        <f>SUM('pow podst'!L3:L16)</f>
        <v>8303472.580000001</v>
      </c>
      <c r="F18" s="61">
        <f>SUM('pow podst'!K3:K16)</f>
        <v>11276387.609999998</v>
      </c>
      <c r="G18" s="89">
        <f>SUM('pow podst'!N3:N16)</f>
        <v>11276387.609999998</v>
      </c>
      <c r="H18" s="18" t="b">
        <f t="shared" ref="H18:H24" si="0">D18=(E18+F18)</f>
        <v>1</v>
      </c>
      <c r="I18" s="34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>
      <c r="A19" s="90" t="s">
        <v>32</v>
      </c>
      <c r="B19" s="91" t="s">
        <v>31</v>
      </c>
      <c r="C19" s="92">
        <f>COUNTA('gm podst'!K3:K45)</f>
        <v>43</v>
      </c>
      <c r="D19" s="93">
        <f>SUM('gm podst'!K3:K45)</f>
        <v>33385790.810000002</v>
      </c>
      <c r="E19" s="94">
        <f>SUM('gm podst'!M3:M45)</f>
        <v>13871632.100000001</v>
      </c>
      <c r="F19" s="61">
        <f>SUM('gm podst'!L3:L45)</f>
        <v>19514158.710000001</v>
      </c>
      <c r="G19" s="95">
        <f>SUM('gm podst'!O3:O45)</f>
        <v>19514158.710000001</v>
      </c>
      <c r="H19" s="18" t="b">
        <f t="shared" si="0"/>
        <v>1</v>
      </c>
      <c r="I19" s="34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>
      <c r="A20" s="70" t="s">
        <v>33</v>
      </c>
      <c r="B20" s="81" t="s">
        <v>31</v>
      </c>
      <c r="C20" s="71">
        <f>C18+C19</f>
        <v>57</v>
      </c>
      <c r="D20" s="57">
        <f>D18+D19</f>
        <v>52965651</v>
      </c>
      <c r="E20" s="58">
        <f>E18+E19</f>
        <v>22175104.680000003</v>
      </c>
      <c r="F20" s="59">
        <f>F18+F19</f>
        <v>30790546.32</v>
      </c>
      <c r="G20" s="60">
        <f>G18+G19</f>
        <v>30790546.32</v>
      </c>
      <c r="H20" s="18" t="b">
        <f t="shared" si="0"/>
        <v>1</v>
      </c>
      <c r="I20" s="34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>
      <c r="A21" s="84" t="s">
        <v>2</v>
      </c>
      <c r="B21" s="85" t="s">
        <v>31</v>
      </c>
      <c r="C21" s="86">
        <f>COUNTA('pow rez'!K3:K4)</f>
        <v>0</v>
      </c>
      <c r="D21" s="87">
        <f>SUM('pow rez'!J3:J4)</f>
        <v>0</v>
      </c>
      <c r="E21" s="88">
        <f>SUM('pow rez'!L3:L4)</f>
        <v>0</v>
      </c>
      <c r="F21" s="61">
        <f>SUM('pow rez'!K3:K4)</f>
        <v>0</v>
      </c>
      <c r="G21" s="89">
        <f>SUM('pow rez'!N3:N4)</f>
        <v>0</v>
      </c>
      <c r="H21" s="18" t="b">
        <f t="shared" si="0"/>
        <v>1</v>
      </c>
      <c r="I21" s="34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>
      <c r="A22" s="90" t="s">
        <v>3</v>
      </c>
      <c r="B22" s="91" t="s">
        <v>31</v>
      </c>
      <c r="C22" s="92">
        <f>COUNTA('gm rez'!K3:K21)</f>
        <v>19</v>
      </c>
      <c r="D22" s="93">
        <f>SUM('gm rez'!K3:K21)</f>
        <v>15376373.740000004</v>
      </c>
      <c r="E22" s="94">
        <f>SUM('gm rez'!M3:M21)</f>
        <v>6067762.7799999993</v>
      </c>
      <c r="F22" s="61">
        <f>SUM('gm rez'!L3:L21)</f>
        <v>9308610.9600000009</v>
      </c>
      <c r="G22" s="95">
        <f>SUM('gm rez'!O3:O21)</f>
        <v>9308610.9600000009</v>
      </c>
      <c r="H22" s="18" t="b">
        <f t="shared" si="0"/>
        <v>1</v>
      </c>
      <c r="I22" s="34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>
      <c r="A23" s="72" t="s">
        <v>20</v>
      </c>
      <c r="B23" s="82" t="s">
        <v>31</v>
      </c>
      <c r="C23" s="73">
        <f>C21+C22</f>
        <v>19</v>
      </c>
      <c r="D23" s="74">
        <f>D21+D22</f>
        <v>15376373.740000004</v>
      </c>
      <c r="E23" s="79">
        <f>E21+E22</f>
        <v>6067762.7799999993</v>
      </c>
      <c r="F23" s="62">
        <f>F21+F22</f>
        <v>9308610.9600000009</v>
      </c>
      <c r="G23" s="67">
        <f>G21+G22</f>
        <v>9308610.9600000009</v>
      </c>
      <c r="H23" s="18" t="b">
        <f t="shared" si="0"/>
        <v>1</v>
      </c>
      <c r="I23" s="34" t="b">
        <f t="shared" si="1"/>
        <v>1</v>
      </c>
      <c r="J23" s="27"/>
      <c r="K23" s="27"/>
      <c r="L23" s="2"/>
      <c r="M23" s="2"/>
    </row>
    <row r="24" spans="1:16" ht="39.950000000000003" customHeight="1" thickBot="1">
      <c r="A24" s="76" t="s">
        <v>28</v>
      </c>
      <c r="B24" s="83" t="s">
        <v>31</v>
      </c>
      <c r="C24" s="77">
        <f>C20+C23</f>
        <v>76</v>
      </c>
      <c r="D24" s="78">
        <f>D20+D23</f>
        <v>68342024.74000001</v>
      </c>
      <c r="E24" s="80">
        <f>E20+E23</f>
        <v>28242867.460000001</v>
      </c>
      <c r="F24" s="61">
        <f>F20+F23</f>
        <v>40099157.280000001</v>
      </c>
      <c r="G24" s="75">
        <f>G20+G23</f>
        <v>40099157.280000001</v>
      </c>
      <c r="H24" s="18" t="b">
        <f t="shared" si="0"/>
        <v>1</v>
      </c>
      <c r="I24" s="34" t="b">
        <f t="shared" si="1"/>
        <v>1</v>
      </c>
      <c r="J24" s="27"/>
      <c r="K24" s="27"/>
      <c r="L24" s="2"/>
      <c r="M24" s="2"/>
    </row>
    <row r="25" spans="1:16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&amp;LWojewództwo &amp;K000000Lubuskie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1"/>
  <sheetViews>
    <sheetView showGridLines="0" view="pageBreakPreview" zoomScale="85" zoomScaleNormal="80" zoomScaleSheetLayoutView="85" zoomScalePageLayoutView="90" workbookViewId="0">
      <selection sqref="A1:A2"/>
    </sheetView>
  </sheetViews>
  <sheetFormatPr defaultColWidth="9.140625" defaultRowHeight="15"/>
  <cols>
    <col min="1" max="1" width="15.7109375" style="3" customWidth="1"/>
    <col min="2" max="2" width="23.5703125" style="3" customWidth="1"/>
    <col min="3" max="4" width="15.7109375" style="3" customWidth="1"/>
    <col min="5" max="5" width="15.7109375" style="411" customWidth="1"/>
    <col min="6" max="6" width="30.5703125" style="3" customWidth="1"/>
    <col min="7" max="9" width="15.7109375" style="3" customWidth="1"/>
    <col min="10" max="10" width="15.7109375" style="160" customWidth="1"/>
    <col min="11" max="12" width="15.7109375" style="3" customWidth="1"/>
    <col min="13" max="13" width="15.7109375" style="1" customWidth="1"/>
    <col min="14" max="14" width="19.14062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0" customHeight="1">
      <c r="A1" s="434" t="s">
        <v>4</v>
      </c>
      <c r="B1" s="434" t="s">
        <v>5</v>
      </c>
      <c r="C1" s="442" t="s">
        <v>40</v>
      </c>
      <c r="D1" s="439" t="s">
        <v>6</v>
      </c>
      <c r="E1" s="444" t="s">
        <v>27</v>
      </c>
      <c r="F1" s="439" t="s">
        <v>7</v>
      </c>
      <c r="G1" s="434" t="s">
        <v>22</v>
      </c>
      <c r="H1" s="434" t="s">
        <v>8</v>
      </c>
      <c r="I1" s="434" t="s">
        <v>21</v>
      </c>
      <c r="J1" s="441" t="s">
        <v>9</v>
      </c>
      <c r="K1" s="434" t="s">
        <v>14</v>
      </c>
      <c r="L1" s="439" t="s">
        <v>11</v>
      </c>
      <c r="M1" s="434" t="s">
        <v>10</v>
      </c>
      <c r="N1" s="52" t="s">
        <v>39</v>
      </c>
      <c r="O1" s="1"/>
    </row>
    <row r="2" spans="1:18" ht="20.25" customHeight="1">
      <c r="A2" s="434"/>
      <c r="B2" s="434"/>
      <c r="C2" s="443"/>
      <c r="D2" s="440"/>
      <c r="E2" s="445"/>
      <c r="F2" s="440"/>
      <c r="G2" s="434"/>
      <c r="H2" s="434"/>
      <c r="I2" s="434"/>
      <c r="J2" s="441"/>
      <c r="K2" s="434"/>
      <c r="L2" s="440"/>
      <c r="M2" s="434"/>
      <c r="N2" s="33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67.5" customHeight="1">
      <c r="A3" s="96" t="s">
        <v>41</v>
      </c>
      <c r="B3" s="99" t="s">
        <v>140</v>
      </c>
      <c r="C3" s="100" t="s">
        <v>141</v>
      </c>
      <c r="D3" s="100" t="s">
        <v>142</v>
      </c>
      <c r="E3" s="384" t="s">
        <v>82</v>
      </c>
      <c r="F3" s="152" t="s">
        <v>143</v>
      </c>
      <c r="G3" s="100" t="s">
        <v>144</v>
      </c>
      <c r="H3" s="102">
        <v>1.343</v>
      </c>
      <c r="I3" s="101" t="s">
        <v>145</v>
      </c>
      <c r="J3" s="150">
        <v>2684809.18</v>
      </c>
      <c r="K3" s="39">
        <f>ROUNDDOWN(J3*M3,2)</f>
        <v>1610885.5</v>
      </c>
      <c r="L3" s="45">
        <f>J3-K3</f>
        <v>1073923.6800000002</v>
      </c>
      <c r="M3" s="46">
        <v>0.6</v>
      </c>
      <c r="N3" s="39">
        <f>K3</f>
        <v>1610885.5</v>
      </c>
      <c r="O3" s="1" t="b">
        <f>K3=SUM(N3:N3)</f>
        <v>1</v>
      </c>
      <c r="P3" s="37">
        <f t="shared" ref="P3:P17" si="0">ROUND(K3/J3,4)</f>
        <v>0.6</v>
      </c>
      <c r="Q3" s="38" t="b">
        <f t="shared" ref="Q3:Q16" si="1">P3=M3</f>
        <v>1</v>
      </c>
      <c r="R3" s="38" t="b">
        <f t="shared" ref="R3:R17" si="2">J3=K3+L3</f>
        <v>1</v>
      </c>
    </row>
    <row r="4" spans="1:18" ht="45.75" customHeight="1">
      <c r="A4" s="96" t="s">
        <v>42</v>
      </c>
      <c r="B4" s="103" t="s">
        <v>146</v>
      </c>
      <c r="C4" s="103" t="s">
        <v>141</v>
      </c>
      <c r="D4" s="103" t="s">
        <v>142</v>
      </c>
      <c r="E4" s="384" t="s">
        <v>82</v>
      </c>
      <c r="F4" s="153" t="s">
        <v>147</v>
      </c>
      <c r="G4" s="103" t="s">
        <v>148</v>
      </c>
      <c r="H4" s="105">
        <v>0.58299999999999996</v>
      </c>
      <c r="I4" s="104" t="s">
        <v>145</v>
      </c>
      <c r="J4" s="150">
        <v>1260159.46</v>
      </c>
      <c r="K4" s="39">
        <f t="shared" ref="K4:K16" si="3">ROUNDDOWN(J4*M4,2)</f>
        <v>756095.67</v>
      </c>
      <c r="L4" s="45">
        <f t="shared" ref="L4:L16" si="4">J4-K4</f>
        <v>504063.78999999992</v>
      </c>
      <c r="M4" s="46">
        <v>0.6</v>
      </c>
      <c r="N4" s="39">
        <f t="shared" ref="N4:N16" si="5">K4</f>
        <v>756095.67</v>
      </c>
      <c r="O4" s="1" t="b">
        <f t="shared" ref="O4:O17" si="6">K4=SUM(N4:N4)</f>
        <v>1</v>
      </c>
      <c r="P4" s="37">
        <f t="shared" si="0"/>
        <v>0.6</v>
      </c>
      <c r="Q4" s="38" t="b">
        <f t="shared" si="1"/>
        <v>1</v>
      </c>
      <c r="R4" s="38" t="b">
        <f t="shared" si="2"/>
        <v>1</v>
      </c>
    </row>
    <row r="5" spans="1:18" ht="49.5" customHeight="1">
      <c r="A5" s="96" t="s">
        <v>43</v>
      </c>
      <c r="B5" s="106" t="s">
        <v>149</v>
      </c>
      <c r="C5" s="108" t="s">
        <v>141</v>
      </c>
      <c r="D5" s="108" t="s">
        <v>150</v>
      </c>
      <c r="E5" s="395" t="s">
        <v>89</v>
      </c>
      <c r="F5" s="154" t="s">
        <v>151</v>
      </c>
      <c r="G5" s="108" t="s">
        <v>148</v>
      </c>
      <c r="H5" s="109">
        <v>0.73199999999999998</v>
      </c>
      <c r="I5" s="107" t="s">
        <v>152</v>
      </c>
      <c r="J5" s="150">
        <v>653607.31999999995</v>
      </c>
      <c r="K5" s="39">
        <f t="shared" si="3"/>
        <v>326803.65999999997</v>
      </c>
      <c r="L5" s="45">
        <f t="shared" si="4"/>
        <v>326803.65999999997</v>
      </c>
      <c r="M5" s="46">
        <v>0.5</v>
      </c>
      <c r="N5" s="39">
        <f t="shared" si="5"/>
        <v>326803.65999999997</v>
      </c>
      <c r="O5" s="1" t="b">
        <f t="shared" si="6"/>
        <v>1</v>
      </c>
      <c r="P5" s="37">
        <f t="shared" si="0"/>
        <v>0.5</v>
      </c>
      <c r="Q5" s="38" t="b">
        <f t="shared" si="1"/>
        <v>1</v>
      </c>
      <c r="R5" s="38" t="b">
        <f t="shared" si="2"/>
        <v>1</v>
      </c>
    </row>
    <row r="6" spans="1:18" ht="66.75" customHeight="1">
      <c r="A6" s="96" t="s">
        <v>44</v>
      </c>
      <c r="B6" s="110" t="s">
        <v>153</v>
      </c>
      <c r="C6" s="112" t="s">
        <v>141</v>
      </c>
      <c r="D6" s="112" t="s">
        <v>154</v>
      </c>
      <c r="E6" s="407" t="s">
        <v>91</v>
      </c>
      <c r="F6" s="154" t="s">
        <v>155</v>
      </c>
      <c r="G6" s="112" t="s">
        <v>148</v>
      </c>
      <c r="H6" s="113">
        <v>1.226</v>
      </c>
      <c r="I6" s="111" t="s">
        <v>156</v>
      </c>
      <c r="J6" s="158">
        <v>2529809.0299999998</v>
      </c>
      <c r="K6" s="39">
        <f t="shared" si="3"/>
        <v>1517885.41</v>
      </c>
      <c r="L6" s="45">
        <f t="shared" si="4"/>
        <v>1011923.6199999999</v>
      </c>
      <c r="M6" s="46">
        <v>0.6</v>
      </c>
      <c r="N6" s="39">
        <f t="shared" si="5"/>
        <v>1517885.41</v>
      </c>
      <c r="O6" s="1" t="b">
        <f t="shared" si="6"/>
        <v>1</v>
      </c>
      <c r="P6" s="37">
        <f t="shared" si="0"/>
        <v>0.6</v>
      </c>
      <c r="Q6" s="38" t="b">
        <f t="shared" si="1"/>
        <v>1</v>
      </c>
      <c r="R6" s="38" t="b">
        <f t="shared" si="2"/>
        <v>1</v>
      </c>
    </row>
    <row r="7" spans="1:18" ht="57" customHeight="1">
      <c r="A7" s="96" t="s">
        <v>45</v>
      </c>
      <c r="B7" s="114" t="s">
        <v>157</v>
      </c>
      <c r="C7" s="114" t="s">
        <v>141</v>
      </c>
      <c r="D7" s="114" t="s">
        <v>158</v>
      </c>
      <c r="E7" s="384" t="s">
        <v>93</v>
      </c>
      <c r="F7" s="153" t="s">
        <v>159</v>
      </c>
      <c r="G7" s="114" t="s">
        <v>148</v>
      </c>
      <c r="H7" s="116">
        <v>0.35</v>
      </c>
      <c r="I7" s="115" t="s">
        <v>160</v>
      </c>
      <c r="J7" s="150">
        <v>590313.97</v>
      </c>
      <c r="K7" s="39">
        <f t="shared" si="3"/>
        <v>354188.38</v>
      </c>
      <c r="L7" s="45">
        <f t="shared" si="4"/>
        <v>236125.58999999997</v>
      </c>
      <c r="M7" s="46">
        <v>0.6</v>
      </c>
      <c r="N7" s="39">
        <f t="shared" si="5"/>
        <v>354188.38</v>
      </c>
      <c r="O7" s="1" t="b">
        <f t="shared" si="6"/>
        <v>1</v>
      </c>
      <c r="P7" s="37">
        <f t="shared" si="0"/>
        <v>0.6</v>
      </c>
      <c r="Q7" s="38" t="b">
        <f t="shared" si="1"/>
        <v>1</v>
      </c>
      <c r="R7" s="38" t="b">
        <f t="shared" si="2"/>
        <v>1</v>
      </c>
    </row>
    <row r="8" spans="1:18" ht="59.25" customHeight="1">
      <c r="A8" s="96" t="s">
        <v>46</v>
      </c>
      <c r="B8" s="117" t="s">
        <v>161</v>
      </c>
      <c r="C8" s="117" t="s">
        <v>141</v>
      </c>
      <c r="D8" s="118" t="s">
        <v>150</v>
      </c>
      <c r="E8" s="364" t="s">
        <v>89</v>
      </c>
      <c r="F8" s="155" t="s">
        <v>162</v>
      </c>
      <c r="G8" s="118" t="s">
        <v>148</v>
      </c>
      <c r="H8" s="120">
        <v>2</v>
      </c>
      <c r="I8" s="119" t="s">
        <v>152</v>
      </c>
      <c r="J8" s="150">
        <v>1424338.28</v>
      </c>
      <c r="K8" s="39">
        <f t="shared" si="3"/>
        <v>712169.14</v>
      </c>
      <c r="L8" s="45">
        <f t="shared" si="4"/>
        <v>712169.14</v>
      </c>
      <c r="M8" s="46">
        <v>0.5</v>
      </c>
      <c r="N8" s="39">
        <f t="shared" si="5"/>
        <v>712169.14</v>
      </c>
      <c r="O8" s="1" t="b">
        <f t="shared" si="6"/>
        <v>1</v>
      </c>
      <c r="P8" s="37">
        <f t="shared" si="0"/>
        <v>0.5</v>
      </c>
      <c r="Q8" s="38" t="b">
        <f t="shared" si="1"/>
        <v>1</v>
      </c>
      <c r="R8" s="38" t="b">
        <f t="shared" si="2"/>
        <v>1</v>
      </c>
    </row>
    <row r="9" spans="1:18" ht="60.75" customHeight="1">
      <c r="A9" s="96" t="s">
        <v>47</v>
      </c>
      <c r="B9" s="121" t="s">
        <v>163</v>
      </c>
      <c r="C9" s="125" t="s">
        <v>141</v>
      </c>
      <c r="D9" s="121" t="s">
        <v>164</v>
      </c>
      <c r="E9" s="391" t="s">
        <v>97</v>
      </c>
      <c r="F9" s="156" t="s">
        <v>165</v>
      </c>
      <c r="G9" s="124" t="s">
        <v>148</v>
      </c>
      <c r="H9" s="123">
        <v>2.17</v>
      </c>
      <c r="I9" s="122" t="s">
        <v>166</v>
      </c>
      <c r="J9" s="150">
        <v>2916122.77</v>
      </c>
      <c r="K9" s="39">
        <f t="shared" si="3"/>
        <v>1749673.66</v>
      </c>
      <c r="L9" s="45">
        <f t="shared" si="4"/>
        <v>1166449.1100000001</v>
      </c>
      <c r="M9" s="46">
        <v>0.6</v>
      </c>
      <c r="N9" s="39">
        <f t="shared" si="5"/>
        <v>1749673.66</v>
      </c>
      <c r="O9" s="1" t="b">
        <f t="shared" si="6"/>
        <v>1</v>
      </c>
      <c r="P9" s="37">
        <f t="shared" si="0"/>
        <v>0.6</v>
      </c>
      <c r="Q9" s="38" t="b">
        <f t="shared" si="1"/>
        <v>1</v>
      </c>
      <c r="R9" s="38" t="b">
        <f t="shared" si="2"/>
        <v>1</v>
      </c>
    </row>
    <row r="10" spans="1:18" ht="62.25" customHeight="1">
      <c r="A10" s="96" t="s">
        <v>48</v>
      </c>
      <c r="B10" s="126" t="s">
        <v>167</v>
      </c>
      <c r="C10" s="126" t="s">
        <v>141</v>
      </c>
      <c r="D10" s="129" t="s">
        <v>158</v>
      </c>
      <c r="E10" s="384" t="s">
        <v>93</v>
      </c>
      <c r="F10" s="153" t="s">
        <v>168</v>
      </c>
      <c r="G10" s="130" t="s">
        <v>148</v>
      </c>
      <c r="H10" s="128">
        <v>0.5</v>
      </c>
      <c r="I10" s="127" t="s">
        <v>160</v>
      </c>
      <c r="J10" s="150">
        <v>965759.42</v>
      </c>
      <c r="K10" s="39">
        <f t="shared" si="3"/>
        <v>579455.65</v>
      </c>
      <c r="L10" s="45">
        <f t="shared" si="4"/>
        <v>386303.77</v>
      </c>
      <c r="M10" s="46">
        <v>0.6</v>
      </c>
      <c r="N10" s="39">
        <f t="shared" si="5"/>
        <v>579455.65</v>
      </c>
      <c r="O10" s="1" t="b">
        <f t="shared" si="6"/>
        <v>1</v>
      </c>
      <c r="P10" s="37">
        <f t="shared" si="0"/>
        <v>0.6</v>
      </c>
      <c r="Q10" s="38" t="b">
        <f t="shared" si="1"/>
        <v>1</v>
      </c>
      <c r="R10" s="38" t="b">
        <f t="shared" si="2"/>
        <v>1</v>
      </c>
    </row>
    <row r="11" spans="1:18" ht="59.25" customHeight="1">
      <c r="A11" s="96" t="s">
        <v>49</v>
      </c>
      <c r="B11" s="131" t="s">
        <v>169</v>
      </c>
      <c r="C11" s="131" t="s">
        <v>141</v>
      </c>
      <c r="D11" s="131" t="s">
        <v>170</v>
      </c>
      <c r="E11" s="384" t="s">
        <v>83</v>
      </c>
      <c r="F11" s="153" t="s">
        <v>171</v>
      </c>
      <c r="G11" s="131" t="s">
        <v>148</v>
      </c>
      <c r="H11" s="133">
        <v>0.52400000000000002</v>
      </c>
      <c r="I11" s="132" t="s">
        <v>172</v>
      </c>
      <c r="J11" s="150">
        <v>1078414.6100000001</v>
      </c>
      <c r="K11" s="39">
        <f t="shared" si="3"/>
        <v>539207.30000000005</v>
      </c>
      <c r="L11" s="45">
        <f t="shared" si="4"/>
        <v>539207.31000000006</v>
      </c>
      <c r="M11" s="46">
        <v>0.5</v>
      </c>
      <c r="N11" s="39">
        <f t="shared" si="5"/>
        <v>539207.30000000005</v>
      </c>
      <c r="O11" s="1" t="b">
        <f t="shared" si="6"/>
        <v>1</v>
      </c>
      <c r="P11" s="37">
        <f t="shared" si="0"/>
        <v>0.5</v>
      </c>
      <c r="Q11" s="38" t="b">
        <f t="shared" si="1"/>
        <v>1</v>
      </c>
      <c r="R11" s="38" t="b">
        <f t="shared" si="2"/>
        <v>1</v>
      </c>
    </row>
    <row r="12" spans="1:18" ht="60" customHeight="1">
      <c r="A12" s="96" t="s">
        <v>50</v>
      </c>
      <c r="B12" s="134" t="s">
        <v>173</v>
      </c>
      <c r="C12" s="134" t="s">
        <v>141</v>
      </c>
      <c r="D12" s="134" t="s">
        <v>164</v>
      </c>
      <c r="E12" s="384" t="s">
        <v>97</v>
      </c>
      <c r="F12" s="153" t="s">
        <v>174</v>
      </c>
      <c r="G12" s="134" t="s">
        <v>148</v>
      </c>
      <c r="H12" s="136">
        <v>1.6</v>
      </c>
      <c r="I12" s="135" t="s">
        <v>166</v>
      </c>
      <c r="J12" s="150">
        <v>2100158.6</v>
      </c>
      <c r="K12" s="39">
        <f t="shared" si="3"/>
        <v>1260095.1599999999</v>
      </c>
      <c r="L12" s="45">
        <f t="shared" si="4"/>
        <v>840063.44000000018</v>
      </c>
      <c r="M12" s="46">
        <v>0.6</v>
      </c>
      <c r="N12" s="39">
        <f t="shared" si="5"/>
        <v>1260095.1599999999</v>
      </c>
      <c r="O12" s="1" t="b">
        <f t="shared" si="6"/>
        <v>1</v>
      </c>
      <c r="P12" s="37">
        <f t="shared" si="0"/>
        <v>0.6</v>
      </c>
      <c r="Q12" s="38" t="b">
        <f t="shared" si="1"/>
        <v>1</v>
      </c>
      <c r="R12" s="38" t="b">
        <f t="shared" si="2"/>
        <v>1</v>
      </c>
    </row>
    <row r="13" spans="1:18" ht="60" customHeight="1">
      <c r="A13" s="96" t="s">
        <v>51</v>
      </c>
      <c r="B13" s="137" t="s">
        <v>175</v>
      </c>
      <c r="C13" s="137" t="s">
        <v>141</v>
      </c>
      <c r="D13" s="137" t="s">
        <v>176</v>
      </c>
      <c r="E13" s="395" t="s">
        <v>95</v>
      </c>
      <c r="F13" s="154" t="s">
        <v>177</v>
      </c>
      <c r="G13" s="137" t="s">
        <v>148</v>
      </c>
      <c r="H13" s="139">
        <v>0.222</v>
      </c>
      <c r="I13" s="138" t="s">
        <v>178</v>
      </c>
      <c r="J13" s="150">
        <v>577957.55000000005</v>
      </c>
      <c r="K13" s="39">
        <f t="shared" si="3"/>
        <v>404570.28</v>
      </c>
      <c r="L13" s="45">
        <f t="shared" si="4"/>
        <v>173387.27000000002</v>
      </c>
      <c r="M13" s="46">
        <v>0.7</v>
      </c>
      <c r="N13" s="39">
        <f t="shared" si="5"/>
        <v>404570.28</v>
      </c>
      <c r="O13" s="1" t="b">
        <f t="shared" si="6"/>
        <v>1</v>
      </c>
      <c r="P13" s="37">
        <f t="shared" si="0"/>
        <v>0.7</v>
      </c>
      <c r="Q13" s="38" t="b">
        <f t="shared" si="1"/>
        <v>1</v>
      </c>
      <c r="R13" s="38" t="b">
        <f t="shared" si="2"/>
        <v>1</v>
      </c>
    </row>
    <row r="14" spans="1:18" ht="84.75" customHeight="1">
      <c r="A14" s="96" t="s">
        <v>52</v>
      </c>
      <c r="B14" s="140" t="s">
        <v>179</v>
      </c>
      <c r="C14" s="140" t="s">
        <v>141</v>
      </c>
      <c r="D14" s="140" t="s">
        <v>154</v>
      </c>
      <c r="E14" s="384" t="s">
        <v>91</v>
      </c>
      <c r="F14" s="153" t="s">
        <v>180</v>
      </c>
      <c r="G14" s="140" t="s">
        <v>148</v>
      </c>
      <c r="H14" s="142">
        <v>0.52</v>
      </c>
      <c r="I14" s="141" t="s">
        <v>156</v>
      </c>
      <c r="J14" s="150">
        <v>661528.1</v>
      </c>
      <c r="K14" s="39">
        <f t="shared" si="3"/>
        <v>396916.86</v>
      </c>
      <c r="L14" s="45">
        <f t="shared" si="4"/>
        <v>264611.24</v>
      </c>
      <c r="M14" s="46">
        <v>0.6</v>
      </c>
      <c r="N14" s="39">
        <f t="shared" si="5"/>
        <v>396916.86</v>
      </c>
      <c r="O14" s="1" t="b">
        <f t="shared" si="6"/>
        <v>1</v>
      </c>
      <c r="P14" s="37">
        <f t="shared" si="0"/>
        <v>0.6</v>
      </c>
      <c r="Q14" s="38" t="b">
        <f t="shared" si="1"/>
        <v>1</v>
      </c>
      <c r="R14" s="38" t="b">
        <f t="shared" si="2"/>
        <v>1</v>
      </c>
    </row>
    <row r="15" spans="1:18" ht="59.25" customHeight="1">
      <c r="A15" s="96" t="s">
        <v>53</v>
      </c>
      <c r="B15" s="143" t="s">
        <v>181</v>
      </c>
      <c r="C15" s="144" t="s">
        <v>141</v>
      </c>
      <c r="D15" s="144" t="s">
        <v>170</v>
      </c>
      <c r="E15" s="395" t="s">
        <v>83</v>
      </c>
      <c r="F15" s="154" t="s">
        <v>182</v>
      </c>
      <c r="G15" s="144" t="s">
        <v>148</v>
      </c>
      <c r="H15" s="146">
        <v>2.4849999999999999</v>
      </c>
      <c r="I15" s="145" t="s">
        <v>183</v>
      </c>
      <c r="J15" s="150">
        <v>2025984.59</v>
      </c>
      <c r="K15" s="39">
        <f t="shared" si="3"/>
        <v>1012992.29</v>
      </c>
      <c r="L15" s="45">
        <f t="shared" si="4"/>
        <v>1012992.3</v>
      </c>
      <c r="M15" s="46">
        <v>0.5</v>
      </c>
      <c r="N15" s="39">
        <f t="shared" si="5"/>
        <v>1012992.29</v>
      </c>
      <c r="O15" s="1" t="b">
        <f t="shared" si="6"/>
        <v>1</v>
      </c>
      <c r="P15" s="37">
        <f t="shared" si="0"/>
        <v>0.5</v>
      </c>
      <c r="Q15" s="38" t="b">
        <f t="shared" si="1"/>
        <v>1</v>
      </c>
      <c r="R15" s="38" t="b">
        <f t="shared" si="2"/>
        <v>1</v>
      </c>
    </row>
    <row r="16" spans="1:18" ht="66" customHeight="1">
      <c r="A16" s="96" t="s">
        <v>54</v>
      </c>
      <c r="B16" s="147" t="s">
        <v>184</v>
      </c>
      <c r="C16" s="147" t="s">
        <v>141</v>
      </c>
      <c r="D16" s="147" t="s">
        <v>185</v>
      </c>
      <c r="E16" s="384" t="s">
        <v>87</v>
      </c>
      <c r="F16" s="157" t="s">
        <v>186</v>
      </c>
      <c r="G16" s="147" t="s">
        <v>148</v>
      </c>
      <c r="H16" s="149">
        <v>3.2000000000000001E-2</v>
      </c>
      <c r="I16" s="148" t="s">
        <v>187</v>
      </c>
      <c r="J16" s="151">
        <v>110897.31</v>
      </c>
      <c r="K16" s="39">
        <f t="shared" si="3"/>
        <v>55448.65</v>
      </c>
      <c r="L16" s="45">
        <f t="shared" si="4"/>
        <v>55448.659999999996</v>
      </c>
      <c r="M16" s="46">
        <v>0.5</v>
      </c>
      <c r="N16" s="39">
        <f t="shared" si="5"/>
        <v>55448.65</v>
      </c>
      <c r="O16" s="1" t="b">
        <f t="shared" si="6"/>
        <v>1</v>
      </c>
      <c r="P16" s="37">
        <f t="shared" si="0"/>
        <v>0.5</v>
      </c>
      <c r="Q16" s="38" t="b">
        <f t="shared" si="1"/>
        <v>1</v>
      </c>
      <c r="R16" s="38" t="b">
        <f t="shared" si="2"/>
        <v>1</v>
      </c>
    </row>
    <row r="17" spans="1:18" ht="20.100000000000001" customHeight="1">
      <c r="A17" s="446" t="s">
        <v>37</v>
      </c>
      <c r="B17" s="446"/>
      <c r="C17" s="446"/>
      <c r="D17" s="446"/>
      <c r="E17" s="446"/>
      <c r="F17" s="446"/>
      <c r="G17" s="446"/>
      <c r="H17" s="47">
        <f>SUM(H3:H16)</f>
        <v>14.286999999999999</v>
      </c>
      <c r="I17" s="48" t="s">
        <v>12</v>
      </c>
      <c r="J17" s="159">
        <f>SUM(J3:J16)</f>
        <v>19579860.189999998</v>
      </c>
      <c r="K17" s="49">
        <f>SUM(K3:K16)</f>
        <v>11276387.609999998</v>
      </c>
      <c r="L17" s="49">
        <f>SUM(L3:L16)</f>
        <v>8303472.580000001</v>
      </c>
      <c r="M17" s="51" t="s">
        <v>12</v>
      </c>
      <c r="N17" s="50">
        <f>SUM(N3:N16)</f>
        <v>11276387.609999998</v>
      </c>
      <c r="O17" s="1" t="b">
        <f t="shared" si="6"/>
        <v>1</v>
      </c>
      <c r="P17" s="37">
        <f t="shared" si="0"/>
        <v>0.57589999999999997</v>
      </c>
      <c r="Q17" s="38" t="s">
        <v>12</v>
      </c>
      <c r="R17" s="38" t="b">
        <f t="shared" si="2"/>
        <v>1</v>
      </c>
    </row>
    <row r="18" spans="1:18">
      <c r="A18" s="31"/>
      <c r="B18" s="31"/>
      <c r="C18" s="31"/>
      <c r="D18" s="31"/>
      <c r="E18" s="408"/>
      <c r="F18" s="31"/>
      <c r="G18" s="31"/>
    </row>
    <row r="19" spans="1:18">
      <c r="A19" s="30" t="s">
        <v>38</v>
      </c>
      <c r="B19" s="30"/>
      <c r="C19" s="30"/>
      <c r="D19" s="30"/>
      <c r="E19" s="409"/>
      <c r="F19" s="30"/>
      <c r="G19" s="30"/>
      <c r="H19" s="13"/>
      <c r="I19" s="13"/>
      <c r="J19" s="161"/>
      <c r="K19" s="13"/>
      <c r="L19" s="13"/>
      <c r="N19" s="13"/>
      <c r="O19" s="1"/>
      <c r="R19" s="38"/>
    </row>
    <row r="20" spans="1:18" ht="28.5" customHeight="1">
      <c r="A20" s="438" t="s">
        <v>34</v>
      </c>
      <c r="B20" s="438"/>
      <c r="C20" s="438"/>
      <c r="D20" s="438"/>
      <c r="E20" s="438"/>
      <c r="F20" s="438"/>
      <c r="G20" s="438"/>
      <c r="H20" s="438"/>
      <c r="I20" s="438"/>
      <c r="J20" s="438"/>
      <c r="K20" s="438"/>
      <c r="L20" s="438"/>
      <c r="M20" s="438"/>
      <c r="N20" s="438"/>
      <c r="O20" s="1"/>
    </row>
    <row r="21" spans="1:18">
      <c r="B21" s="32"/>
      <c r="C21" s="32"/>
      <c r="D21" s="32"/>
      <c r="E21" s="410"/>
      <c r="F21" s="32"/>
      <c r="G21" s="32"/>
      <c r="J21" s="162"/>
    </row>
  </sheetData>
  <mergeCells count="15">
    <mergeCell ref="G1:G2"/>
    <mergeCell ref="A20:N20"/>
    <mergeCell ref="L1:L2"/>
    <mergeCell ref="M1:M2"/>
    <mergeCell ref="H1:H2"/>
    <mergeCell ref="I1:I2"/>
    <mergeCell ref="J1:J2"/>
    <mergeCell ref="K1:K2"/>
    <mergeCell ref="D1:D2"/>
    <mergeCell ref="E1:E2"/>
    <mergeCell ref="A17:G17"/>
    <mergeCell ref="A1:A2"/>
    <mergeCell ref="B1:B2"/>
    <mergeCell ref="C1:C2"/>
    <mergeCell ref="F1:F2"/>
  </mergeCells>
  <conditionalFormatting sqref="O3:R17">
    <cfRule type="cellIs" dxfId="11" priority="15" operator="equal">
      <formula>FALSE</formula>
    </cfRule>
  </conditionalFormatting>
  <conditionalFormatting sqref="O3:Q17">
    <cfRule type="containsText" dxfId="10" priority="13" operator="containsText" text="fałsz">
      <formula>NOT(ISERROR(SEARCH("fałsz",O3)))</formula>
    </cfRule>
  </conditionalFormatting>
  <conditionalFormatting sqref="R19">
    <cfRule type="cellIs" dxfId="9" priority="12" operator="equal">
      <formula>FALSE</formula>
    </cfRule>
  </conditionalFormatting>
  <conditionalFormatting sqref="R19">
    <cfRule type="cellIs" dxfId="8" priority="11" operator="equal">
      <formula>FALSE</formula>
    </cfRule>
  </conditionalFormatting>
  <dataValidations disablePrompts="1" count="2">
    <dataValidation type="list" allowBlank="1" showInputMessage="1" showErrorMessage="1" sqref="G3:G16" xr:uid="{00000000-0002-0000-0200-000000000000}">
      <formula1>"R"</formula1>
    </dataValidation>
    <dataValidation type="list" allowBlank="1" showInputMessage="1" showErrorMessage="1" sqref="C3:C16" xr:uid="{00000000-0002-0000-0200-000001000000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83" fitToHeight="0" orientation="landscape" r:id="rId1"/>
  <headerFooter>
    <oddHeader>&amp;LWojewództwo &amp;K000000Lubuskie&amp;K01+000 -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0"/>
  <sheetViews>
    <sheetView showGridLines="0" view="pageBreakPreview" zoomScale="85" zoomScaleNormal="90" zoomScaleSheetLayoutView="85" workbookViewId="0">
      <selection sqref="A1:A2"/>
    </sheetView>
  </sheetViews>
  <sheetFormatPr defaultColWidth="9.140625" defaultRowHeight="15"/>
  <cols>
    <col min="1" max="1" width="11.5703125" style="1" customWidth="1"/>
    <col min="2" max="2" width="21.28515625" style="3" customWidth="1"/>
    <col min="3" max="6" width="15.7109375" style="3" customWidth="1"/>
    <col min="7" max="7" width="25.140625" style="382" customWidth="1"/>
    <col min="8" max="10" width="15.7109375" style="3" customWidth="1"/>
    <col min="11" max="11" width="15.7109375" style="160" customWidth="1"/>
    <col min="12" max="13" width="15.7109375" style="3" customWidth="1"/>
    <col min="14" max="14" width="15.7109375" style="1" customWidth="1"/>
    <col min="15" max="15" width="19.570312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>
      <c r="A1" s="434" t="s">
        <v>4</v>
      </c>
      <c r="B1" s="434" t="s">
        <v>5</v>
      </c>
      <c r="C1" s="442" t="s">
        <v>40</v>
      </c>
      <c r="D1" s="439" t="s">
        <v>6</v>
      </c>
      <c r="E1" s="439" t="s">
        <v>27</v>
      </c>
      <c r="F1" s="439" t="s">
        <v>13</v>
      </c>
      <c r="G1" s="439" t="s">
        <v>7</v>
      </c>
      <c r="H1" s="434" t="s">
        <v>22</v>
      </c>
      <c r="I1" s="434" t="s">
        <v>8</v>
      </c>
      <c r="J1" s="434" t="s">
        <v>21</v>
      </c>
      <c r="K1" s="441" t="s">
        <v>9</v>
      </c>
      <c r="L1" s="434" t="s">
        <v>14</v>
      </c>
      <c r="M1" s="439" t="s">
        <v>11</v>
      </c>
      <c r="N1" s="434" t="s">
        <v>10</v>
      </c>
      <c r="O1" s="53" t="s">
        <v>39</v>
      </c>
      <c r="P1" s="1"/>
    </row>
    <row r="2" spans="1:19" ht="33.75" customHeight="1">
      <c r="A2" s="434"/>
      <c r="B2" s="434"/>
      <c r="C2" s="443"/>
      <c r="D2" s="440"/>
      <c r="E2" s="440"/>
      <c r="F2" s="440"/>
      <c r="G2" s="440"/>
      <c r="H2" s="434"/>
      <c r="I2" s="434"/>
      <c r="J2" s="434"/>
      <c r="K2" s="441"/>
      <c r="L2" s="434"/>
      <c r="M2" s="440"/>
      <c r="N2" s="434"/>
      <c r="O2" s="53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60" customHeight="1">
      <c r="A3" s="96" t="s">
        <v>41</v>
      </c>
      <c r="B3" s="164" t="s">
        <v>188</v>
      </c>
      <c r="C3" s="164" t="s">
        <v>141</v>
      </c>
      <c r="D3" s="164" t="s">
        <v>189</v>
      </c>
      <c r="E3" s="165" t="s">
        <v>132</v>
      </c>
      <c r="F3" s="164" t="s">
        <v>131</v>
      </c>
      <c r="G3" s="383" t="s">
        <v>190</v>
      </c>
      <c r="H3" s="164" t="s">
        <v>148</v>
      </c>
      <c r="I3" s="166">
        <v>0.998</v>
      </c>
      <c r="J3" s="165" t="s">
        <v>191</v>
      </c>
      <c r="K3" s="403">
        <v>1203972.06</v>
      </c>
      <c r="L3" s="39">
        <f>ROUNDDOWN(K3*N3,2)</f>
        <v>842780.44</v>
      </c>
      <c r="M3" s="45">
        <f t="shared" ref="M3:M33" si="0">K3-L3</f>
        <v>361191.62000000011</v>
      </c>
      <c r="N3" s="46">
        <v>0.7</v>
      </c>
      <c r="O3" s="39">
        <f>L3</f>
        <v>842780.44</v>
      </c>
      <c r="P3" s="1" t="b">
        <f t="shared" ref="P3:P33" si="1">L3=SUM(O3:O3)</f>
        <v>1</v>
      </c>
      <c r="Q3" s="37">
        <f t="shared" ref="Q3:Q45" si="2">ROUND(L3/K3,4)</f>
        <v>0.7</v>
      </c>
      <c r="R3" s="38" t="b">
        <f t="shared" ref="R3:R33" si="3">Q3=N3</f>
        <v>1</v>
      </c>
      <c r="S3" s="38" t="b">
        <f t="shared" ref="S3:S33" si="4">K3=L3+M3</f>
        <v>1</v>
      </c>
    </row>
    <row r="4" spans="1:19" ht="60" customHeight="1">
      <c r="A4" s="96" t="s">
        <v>42</v>
      </c>
      <c r="B4" s="171" t="s">
        <v>192</v>
      </c>
      <c r="C4" s="167" t="s">
        <v>141</v>
      </c>
      <c r="D4" s="168" t="s">
        <v>193</v>
      </c>
      <c r="E4" s="169" t="s">
        <v>117</v>
      </c>
      <c r="F4" s="168" t="s">
        <v>88</v>
      </c>
      <c r="G4" s="390" t="s">
        <v>194</v>
      </c>
      <c r="H4" s="167" t="s">
        <v>148</v>
      </c>
      <c r="I4" s="170">
        <v>0.93600000000000005</v>
      </c>
      <c r="J4" s="172" t="s">
        <v>195</v>
      </c>
      <c r="K4" s="402">
        <v>1260734.5</v>
      </c>
      <c r="L4" s="39">
        <f t="shared" ref="L4:L43" si="5">ROUNDDOWN(K4*N4,2)</f>
        <v>630367.25</v>
      </c>
      <c r="M4" s="45">
        <f t="shared" si="0"/>
        <v>630367.25</v>
      </c>
      <c r="N4" s="46">
        <v>0.5</v>
      </c>
      <c r="O4" s="39">
        <f t="shared" ref="O4:O43" si="6">L4</f>
        <v>630367.25</v>
      </c>
      <c r="P4" s="1" t="b">
        <f t="shared" si="1"/>
        <v>1</v>
      </c>
      <c r="Q4" s="37">
        <f t="shared" si="2"/>
        <v>0.5</v>
      </c>
      <c r="R4" s="38" t="b">
        <f t="shared" si="3"/>
        <v>1</v>
      </c>
      <c r="S4" s="38" t="b">
        <f t="shared" si="4"/>
        <v>1</v>
      </c>
    </row>
    <row r="5" spans="1:19" ht="60" customHeight="1">
      <c r="A5" s="96" t="s">
        <v>43</v>
      </c>
      <c r="B5" s="174" t="s">
        <v>196</v>
      </c>
      <c r="C5" s="175" t="s">
        <v>141</v>
      </c>
      <c r="D5" s="176" t="s">
        <v>197</v>
      </c>
      <c r="E5" s="177" t="s">
        <v>101</v>
      </c>
      <c r="F5" s="175" t="s">
        <v>85</v>
      </c>
      <c r="G5" s="373" t="s">
        <v>198</v>
      </c>
      <c r="H5" s="175" t="s">
        <v>148</v>
      </c>
      <c r="I5" s="178">
        <v>0.60599999999999998</v>
      </c>
      <c r="J5" s="173" t="s">
        <v>199</v>
      </c>
      <c r="K5" s="401">
        <v>427484.82</v>
      </c>
      <c r="L5" s="39">
        <f t="shared" si="5"/>
        <v>213742.41</v>
      </c>
      <c r="M5" s="45">
        <f t="shared" si="0"/>
        <v>213742.41</v>
      </c>
      <c r="N5" s="46">
        <v>0.5</v>
      </c>
      <c r="O5" s="39">
        <f t="shared" si="6"/>
        <v>213742.41</v>
      </c>
      <c r="P5" s="1" t="b">
        <f t="shared" si="1"/>
        <v>1</v>
      </c>
      <c r="Q5" s="37">
        <f t="shared" si="2"/>
        <v>0.5</v>
      </c>
      <c r="R5" s="38" t="b">
        <f t="shared" si="3"/>
        <v>1</v>
      </c>
      <c r="S5" s="38" t="b">
        <f t="shared" si="4"/>
        <v>1</v>
      </c>
    </row>
    <row r="6" spans="1:19" ht="60" customHeight="1">
      <c r="A6" s="96" t="s">
        <v>44</v>
      </c>
      <c r="B6" s="179" t="s">
        <v>200</v>
      </c>
      <c r="C6" s="179" t="s">
        <v>141</v>
      </c>
      <c r="D6" s="179" t="s">
        <v>201</v>
      </c>
      <c r="E6" s="182" t="s">
        <v>111</v>
      </c>
      <c r="F6" s="179" t="s">
        <v>107</v>
      </c>
      <c r="G6" s="383" t="s">
        <v>202</v>
      </c>
      <c r="H6" s="179" t="s">
        <v>148</v>
      </c>
      <c r="I6" s="181">
        <v>1.3220000000000001</v>
      </c>
      <c r="J6" s="180" t="s">
        <v>203</v>
      </c>
      <c r="K6" s="403">
        <v>1273026.8400000001</v>
      </c>
      <c r="L6" s="39">
        <f t="shared" si="5"/>
        <v>891118.78</v>
      </c>
      <c r="M6" s="45">
        <f t="shared" si="0"/>
        <v>381908.06000000006</v>
      </c>
      <c r="N6" s="46">
        <v>0.7</v>
      </c>
      <c r="O6" s="39">
        <f t="shared" si="6"/>
        <v>891118.78</v>
      </c>
      <c r="P6" s="1" t="b">
        <f t="shared" si="1"/>
        <v>1</v>
      </c>
      <c r="Q6" s="37">
        <f t="shared" si="2"/>
        <v>0.7</v>
      </c>
      <c r="R6" s="38" t="b">
        <f t="shared" si="3"/>
        <v>1</v>
      </c>
      <c r="S6" s="38" t="b">
        <f t="shared" si="4"/>
        <v>1</v>
      </c>
    </row>
    <row r="7" spans="1:19" ht="60" customHeight="1">
      <c r="A7" s="96" t="s">
        <v>45</v>
      </c>
      <c r="B7" s="184" t="s">
        <v>204</v>
      </c>
      <c r="C7" s="185" t="s">
        <v>141</v>
      </c>
      <c r="D7" s="185" t="s">
        <v>205</v>
      </c>
      <c r="E7" s="186" t="s">
        <v>104</v>
      </c>
      <c r="F7" s="185" t="s">
        <v>86</v>
      </c>
      <c r="G7" s="390" t="s">
        <v>206</v>
      </c>
      <c r="H7" s="185" t="s">
        <v>148</v>
      </c>
      <c r="I7" s="187">
        <v>0.33700000000000002</v>
      </c>
      <c r="J7" s="183" t="s">
        <v>207</v>
      </c>
      <c r="K7" s="402">
        <v>451270.69</v>
      </c>
      <c r="L7" s="39">
        <f t="shared" si="5"/>
        <v>270762.40999999997</v>
      </c>
      <c r="M7" s="45">
        <f t="shared" si="0"/>
        <v>180508.28000000003</v>
      </c>
      <c r="N7" s="46">
        <v>0.6</v>
      </c>
      <c r="O7" s="39">
        <f t="shared" si="6"/>
        <v>270762.40999999997</v>
      </c>
      <c r="P7" s="1" t="b">
        <f t="shared" si="1"/>
        <v>1</v>
      </c>
      <c r="Q7" s="37">
        <f t="shared" si="2"/>
        <v>0.6</v>
      </c>
      <c r="R7" s="38" t="b">
        <f t="shared" si="3"/>
        <v>1</v>
      </c>
      <c r="S7" s="38" t="b">
        <f t="shared" si="4"/>
        <v>1</v>
      </c>
    </row>
    <row r="8" spans="1:19" ht="60" customHeight="1">
      <c r="A8" s="96" t="s">
        <v>46</v>
      </c>
      <c r="B8" s="192" t="s">
        <v>208</v>
      </c>
      <c r="C8" s="188" t="s">
        <v>141</v>
      </c>
      <c r="D8" s="188" t="s">
        <v>209</v>
      </c>
      <c r="E8" s="190" t="s">
        <v>136</v>
      </c>
      <c r="F8" s="188" t="s">
        <v>94</v>
      </c>
      <c r="G8" s="383" t="s">
        <v>210</v>
      </c>
      <c r="H8" s="188" t="s">
        <v>148</v>
      </c>
      <c r="I8" s="191">
        <v>0.20799999999999999</v>
      </c>
      <c r="J8" s="189" t="s">
        <v>211</v>
      </c>
      <c r="K8" s="399">
        <v>863482.22</v>
      </c>
      <c r="L8" s="39">
        <f t="shared" si="5"/>
        <v>518089.33</v>
      </c>
      <c r="M8" s="45">
        <f t="shared" si="0"/>
        <v>345392.88999999996</v>
      </c>
      <c r="N8" s="46">
        <v>0.6</v>
      </c>
      <c r="O8" s="39">
        <f t="shared" si="6"/>
        <v>518089.33</v>
      </c>
      <c r="P8" s="1" t="b">
        <f t="shared" si="1"/>
        <v>1</v>
      </c>
      <c r="Q8" s="37">
        <f t="shared" si="2"/>
        <v>0.6</v>
      </c>
      <c r="R8" s="38" t="b">
        <f t="shared" si="3"/>
        <v>1</v>
      </c>
      <c r="S8" s="38" t="b">
        <f t="shared" si="4"/>
        <v>1</v>
      </c>
    </row>
    <row r="9" spans="1:19" ht="60" customHeight="1">
      <c r="A9" s="96" t="s">
        <v>47</v>
      </c>
      <c r="B9" s="194" t="s">
        <v>212</v>
      </c>
      <c r="C9" s="194" t="s">
        <v>141</v>
      </c>
      <c r="D9" s="194" t="s">
        <v>213</v>
      </c>
      <c r="E9" s="193" t="s">
        <v>138</v>
      </c>
      <c r="F9" s="194" t="s">
        <v>96</v>
      </c>
      <c r="G9" s="394" t="s">
        <v>214</v>
      </c>
      <c r="H9" s="194" t="s">
        <v>148</v>
      </c>
      <c r="I9" s="196">
        <v>0.38</v>
      </c>
      <c r="J9" s="195" t="s">
        <v>187</v>
      </c>
      <c r="K9" s="403">
        <v>278863.53000000003</v>
      </c>
      <c r="L9" s="39">
        <f t="shared" si="5"/>
        <v>139431.76</v>
      </c>
      <c r="M9" s="45">
        <f t="shared" si="0"/>
        <v>139431.77000000002</v>
      </c>
      <c r="N9" s="46">
        <v>0.5</v>
      </c>
      <c r="O9" s="39">
        <f t="shared" si="6"/>
        <v>139431.76</v>
      </c>
      <c r="P9" s="1" t="b">
        <f t="shared" si="1"/>
        <v>1</v>
      </c>
      <c r="Q9" s="37">
        <f t="shared" si="2"/>
        <v>0.5</v>
      </c>
      <c r="R9" s="38" t="b">
        <f t="shared" si="3"/>
        <v>1</v>
      </c>
      <c r="S9" s="38" t="b">
        <f t="shared" si="4"/>
        <v>1</v>
      </c>
    </row>
    <row r="10" spans="1:19" ht="60" customHeight="1">
      <c r="A10" s="96" t="s">
        <v>48</v>
      </c>
      <c r="B10" s="201" t="s">
        <v>215</v>
      </c>
      <c r="C10" s="197" t="s">
        <v>141</v>
      </c>
      <c r="D10" s="197" t="s">
        <v>216</v>
      </c>
      <c r="E10" s="199" t="s">
        <v>122</v>
      </c>
      <c r="F10" s="197" t="s">
        <v>121</v>
      </c>
      <c r="G10" s="383" t="s">
        <v>217</v>
      </c>
      <c r="H10" s="197" t="s">
        <v>148</v>
      </c>
      <c r="I10" s="200">
        <v>0.55000000000000004</v>
      </c>
      <c r="J10" s="198" t="s">
        <v>218</v>
      </c>
      <c r="K10" s="399">
        <v>820108.05</v>
      </c>
      <c r="L10" s="39">
        <f t="shared" si="5"/>
        <v>410054.02</v>
      </c>
      <c r="M10" s="45">
        <f t="shared" si="0"/>
        <v>410054.03</v>
      </c>
      <c r="N10" s="46">
        <v>0.5</v>
      </c>
      <c r="O10" s="39">
        <f t="shared" si="6"/>
        <v>410054.02</v>
      </c>
      <c r="P10" s="1" t="b">
        <f t="shared" si="1"/>
        <v>1</v>
      </c>
      <c r="Q10" s="37">
        <f t="shared" si="2"/>
        <v>0.5</v>
      </c>
      <c r="R10" s="38" t="b">
        <f t="shared" si="3"/>
        <v>1</v>
      </c>
      <c r="S10" s="38" t="b">
        <f t="shared" si="4"/>
        <v>1</v>
      </c>
    </row>
    <row r="11" spans="1:19" ht="60" customHeight="1">
      <c r="A11" s="96" t="s">
        <v>49</v>
      </c>
      <c r="B11" s="206" t="s">
        <v>219</v>
      </c>
      <c r="C11" s="202" t="s">
        <v>141</v>
      </c>
      <c r="D11" s="202" t="s">
        <v>209</v>
      </c>
      <c r="E11" s="204" t="s">
        <v>136</v>
      </c>
      <c r="F11" s="202" t="s">
        <v>94</v>
      </c>
      <c r="G11" s="383" t="s">
        <v>220</v>
      </c>
      <c r="H11" s="202" t="s">
        <v>148</v>
      </c>
      <c r="I11" s="205">
        <v>0.17100000000000001</v>
      </c>
      <c r="J11" s="203" t="s">
        <v>211</v>
      </c>
      <c r="K11" s="399">
        <v>461723.04</v>
      </c>
      <c r="L11" s="39">
        <f t="shared" si="5"/>
        <v>277033.82</v>
      </c>
      <c r="M11" s="45">
        <f t="shared" si="0"/>
        <v>184689.21999999997</v>
      </c>
      <c r="N11" s="46">
        <v>0.6</v>
      </c>
      <c r="O11" s="39">
        <f t="shared" si="6"/>
        <v>277033.82</v>
      </c>
      <c r="P11" s="1" t="b">
        <f t="shared" si="1"/>
        <v>1</v>
      </c>
      <c r="Q11" s="37">
        <f t="shared" si="2"/>
        <v>0.6</v>
      </c>
      <c r="R11" s="38" t="b">
        <f t="shared" si="3"/>
        <v>1</v>
      </c>
      <c r="S11" s="38" t="b">
        <f t="shared" si="4"/>
        <v>1</v>
      </c>
    </row>
    <row r="12" spans="1:19" ht="60" customHeight="1">
      <c r="A12" s="96" t="s">
        <v>50</v>
      </c>
      <c r="B12" s="207" t="s">
        <v>221</v>
      </c>
      <c r="C12" s="208" t="s">
        <v>141</v>
      </c>
      <c r="D12" s="209" t="s">
        <v>222</v>
      </c>
      <c r="E12" s="210" t="s">
        <v>103</v>
      </c>
      <c r="F12" s="208" t="s">
        <v>86</v>
      </c>
      <c r="G12" s="373" t="s">
        <v>223</v>
      </c>
      <c r="H12" s="208" t="s">
        <v>148</v>
      </c>
      <c r="I12" s="211">
        <v>0.57399999999999995</v>
      </c>
      <c r="J12" s="212" t="s">
        <v>224</v>
      </c>
      <c r="K12" s="402">
        <v>777058.51</v>
      </c>
      <c r="L12" s="39">
        <f t="shared" si="5"/>
        <v>466235.1</v>
      </c>
      <c r="M12" s="45">
        <f t="shared" si="0"/>
        <v>310823.41000000003</v>
      </c>
      <c r="N12" s="46">
        <v>0.6</v>
      </c>
      <c r="O12" s="39">
        <f t="shared" si="6"/>
        <v>466235.1</v>
      </c>
      <c r="P12" s="1" t="b">
        <f t="shared" si="1"/>
        <v>1</v>
      </c>
      <c r="Q12" s="37">
        <f t="shared" si="2"/>
        <v>0.6</v>
      </c>
      <c r="R12" s="38" t="b">
        <f t="shared" si="3"/>
        <v>1</v>
      </c>
      <c r="S12" s="38" t="b">
        <f t="shared" si="4"/>
        <v>1</v>
      </c>
    </row>
    <row r="13" spans="1:19" ht="60" customHeight="1">
      <c r="A13" s="96" t="s">
        <v>51</v>
      </c>
      <c r="B13" s="218" t="s">
        <v>225</v>
      </c>
      <c r="C13" s="213" t="s">
        <v>141</v>
      </c>
      <c r="D13" s="214" t="s">
        <v>226</v>
      </c>
      <c r="E13" s="215" t="s">
        <v>115</v>
      </c>
      <c r="F13" s="213" t="s">
        <v>114</v>
      </c>
      <c r="G13" s="390" t="s">
        <v>227</v>
      </c>
      <c r="H13" s="213" t="s">
        <v>148</v>
      </c>
      <c r="I13" s="216">
        <v>0.89</v>
      </c>
      <c r="J13" s="217" t="s">
        <v>228</v>
      </c>
      <c r="K13" s="401">
        <v>1897038.1</v>
      </c>
      <c r="L13" s="39">
        <f t="shared" si="5"/>
        <v>948519.05</v>
      </c>
      <c r="M13" s="45">
        <f t="shared" si="0"/>
        <v>948519.05</v>
      </c>
      <c r="N13" s="46">
        <v>0.5</v>
      </c>
      <c r="O13" s="39">
        <f t="shared" si="6"/>
        <v>948519.05</v>
      </c>
      <c r="P13" s="1" t="b">
        <f t="shared" si="1"/>
        <v>1</v>
      </c>
      <c r="Q13" s="37">
        <f t="shared" si="2"/>
        <v>0.5</v>
      </c>
      <c r="R13" s="38" t="b">
        <f t="shared" si="3"/>
        <v>1</v>
      </c>
      <c r="S13" s="38" t="b">
        <f t="shared" si="4"/>
        <v>1</v>
      </c>
    </row>
    <row r="14" spans="1:19" ht="60" customHeight="1">
      <c r="A14" s="96" t="s">
        <v>52</v>
      </c>
      <c r="B14" s="221" t="s">
        <v>229</v>
      </c>
      <c r="C14" s="219" t="s">
        <v>141</v>
      </c>
      <c r="D14" s="220" t="s">
        <v>230</v>
      </c>
      <c r="E14" s="223" t="s">
        <v>137</v>
      </c>
      <c r="F14" s="220" t="s">
        <v>94</v>
      </c>
      <c r="G14" s="383" t="s">
        <v>231</v>
      </c>
      <c r="H14" s="219" t="s">
        <v>148</v>
      </c>
      <c r="I14" s="224">
        <v>0.29499999999999998</v>
      </c>
      <c r="J14" s="222" t="s">
        <v>232</v>
      </c>
      <c r="K14" s="399">
        <v>867690.7</v>
      </c>
      <c r="L14" s="39">
        <f t="shared" si="5"/>
        <v>607383.49</v>
      </c>
      <c r="M14" s="45">
        <f t="shared" si="0"/>
        <v>260307.20999999996</v>
      </c>
      <c r="N14" s="46">
        <v>0.7</v>
      </c>
      <c r="O14" s="39">
        <f t="shared" si="6"/>
        <v>607383.49</v>
      </c>
      <c r="P14" s="1" t="b">
        <f t="shared" si="1"/>
        <v>1</v>
      </c>
      <c r="Q14" s="37">
        <f t="shared" si="2"/>
        <v>0.7</v>
      </c>
      <c r="R14" s="38" t="b">
        <f t="shared" si="3"/>
        <v>1</v>
      </c>
      <c r="S14" s="38" t="b">
        <f t="shared" si="4"/>
        <v>1</v>
      </c>
    </row>
    <row r="15" spans="1:19" ht="60" customHeight="1">
      <c r="A15" s="96" t="s">
        <v>53</v>
      </c>
      <c r="B15" s="226" t="s">
        <v>233</v>
      </c>
      <c r="C15" s="226" t="s">
        <v>141</v>
      </c>
      <c r="D15" s="226" t="s">
        <v>234</v>
      </c>
      <c r="E15" s="225" t="s">
        <v>106</v>
      </c>
      <c r="F15" s="226" t="s">
        <v>107</v>
      </c>
      <c r="G15" s="394" t="s">
        <v>235</v>
      </c>
      <c r="H15" s="226" t="s">
        <v>148</v>
      </c>
      <c r="I15" s="228">
        <v>0.42</v>
      </c>
      <c r="J15" s="227" t="s">
        <v>236</v>
      </c>
      <c r="K15" s="403">
        <v>2037334.96</v>
      </c>
      <c r="L15" s="39">
        <f t="shared" si="5"/>
        <v>1222400.97</v>
      </c>
      <c r="M15" s="45">
        <f t="shared" ref="M15:M26" si="7">K15-L15</f>
        <v>814933.99</v>
      </c>
      <c r="N15" s="46">
        <v>0.6</v>
      </c>
      <c r="O15" s="39">
        <f t="shared" si="6"/>
        <v>1222400.97</v>
      </c>
      <c r="P15" s="1" t="b">
        <f t="shared" ref="P15:P26" si="8">L15=SUM(O15:O15)</f>
        <v>1</v>
      </c>
      <c r="Q15" s="37">
        <f t="shared" si="2"/>
        <v>0.6</v>
      </c>
      <c r="R15" s="38" t="b">
        <f t="shared" ref="R15:R26" si="9">Q15=N15</f>
        <v>1</v>
      </c>
      <c r="S15" s="38" t="b">
        <f t="shared" ref="S15:S26" si="10">K15=L15+M15</f>
        <v>1</v>
      </c>
    </row>
    <row r="16" spans="1:19" ht="60" customHeight="1">
      <c r="A16" s="96" t="s">
        <v>54</v>
      </c>
      <c r="B16" s="229" t="s">
        <v>237</v>
      </c>
      <c r="C16" s="230" t="s">
        <v>141</v>
      </c>
      <c r="D16" s="231" t="s">
        <v>222</v>
      </c>
      <c r="E16" s="232" t="s">
        <v>103</v>
      </c>
      <c r="F16" s="230" t="s">
        <v>86</v>
      </c>
      <c r="G16" s="373" t="s">
        <v>238</v>
      </c>
      <c r="H16" s="230" t="s">
        <v>148</v>
      </c>
      <c r="I16" s="233">
        <v>0.16800000000000001</v>
      </c>
      <c r="J16" s="234" t="s">
        <v>224</v>
      </c>
      <c r="K16" s="402">
        <v>370363.61</v>
      </c>
      <c r="L16" s="39">
        <f t="shared" si="5"/>
        <v>222218.16</v>
      </c>
      <c r="M16" s="45">
        <f t="shared" si="7"/>
        <v>148145.44999999998</v>
      </c>
      <c r="N16" s="46">
        <v>0.6</v>
      </c>
      <c r="O16" s="39">
        <f t="shared" si="6"/>
        <v>222218.16</v>
      </c>
      <c r="P16" s="1" t="b">
        <f t="shared" si="8"/>
        <v>1</v>
      </c>
      <c r="Q16" s="37">
        <f t="shared" si="2"/>
        <v>0.6</v>
      </c>
      <c r="R16" s="38" t="b">
        <f t="shared" si="9"/>
        <v>1</v>
      </c>
      <c r="S16" s="38" t="b">
        <f t="shared" si="10"/>
        <v>1</v>
      </c>
    </row>
    <row r="17" spans="1:19" ht="60" customHeight="1">
      <c r="A17" s="96" t="s">
        <v>55</v>
      </c>
      <c r="B17" s="238" t="s">
        <v>239</v>
      </c>
      <c r="C17" s="235" t="s">
        <v>141</v>
      </c>
      <c r="D17" s="235" t="s">
        <v>240</v>
      </c>
      <c r="E17" s="239" t="s">
        <v>125</v>
      </c>
      <c r="F17" s="235" t="s">
        <v>241</v>
      </c>
      <c r="G17" s="390" t="s">
        <v>242</v>
      </c>
      <c r="H17" s="235" t="s">
        <v>148</v>
      </c>
      <c r="I17" s="236">
        <v>0.45300000000000001</v>
      </c>
      <c r="J17" s="237" t="s">
        <v>243</v>
      </c>
      <c r="K17" s="406">
        <v>365971.41</v>
      </c>
      <c r="L17" s="39">
        <f t="shared" si="5"/>
        <v>182985.7</v>
      </c>
      <c r="M17" s="45">
        <f t="shared" si="7"/>
        <v>182985.70999999996</v>
      </c>
      <c r="N17" s="46">
        <v>0.5</v>
      </c>
      <c r="O17" s="39">
        <f t="shared" si="6"/>
        <v>182985.7</v>
      </c>
      <c r="P17" s="1" t="b">
        <f t="shared" si="8"/>
        <v>1</v>
      </c>
      <c r="Q17" s="37">
        <f t="shared" si="2"/>
        <v>0.5</v>
      </c>
      <c r="R17" s="38" t="b">
        <f t="shared" si="9"/>
        <v>1</v>
      </c>
      <c r="S17" s="38" t="b">
        <f t="shared" si="10"/>
        <v>1</v>
      </c>
    </row>
    <row r="18" spans="1:19" ht="60" customHeight="1">
      <c r="A18" s="96" t="s">
        <v>56</v>
      </c>
      <c r="B18" s="241" t="s">
        <v>244</v>
      </c>
      <c r="C18" s="242" t="s">
        <v>141</v>
      </c>
      <c r="D18" s="243" t="s">
        <v>245</v>
      </c>
      <c r="E18" s="240" t="s">
        <v>119</v>
      </c>
      <c r="F18" s="243" t="s">
        <v>88</v>
      </c>
      <c r="G18" s="373" t="s">
        <v>246</v>
      </c>
      <c r="H18" s="242" t="s">
        <v>148</v>
      </c>
      <c r="I18" s="244">
        <v>1.304</v>
      </c>
      <c r="J18" s="245" t="s">
        <v>247</v>
      </c>
      <c r="K18" s="402">
        <v>509997.1</v>
      </c>
      <c r="L18" s="39">
        <f t="shared" si="5"/>
        <v>305998.26</v>
      </c>
      <c r="M18" s="45">
        <f t="shared" si="7"/>
        <v>203998.83999999997</v>
      </c>
      <c r="N18" s="46">
        <v>0.6</v>
      </c>
      <c r="O18" s="39">
        <f t="shared" si="6"/>
        <v>305998.26</v>
      </c>
      <c r="P18" s="1" t="b">
        <f t="shared" si="8"/>
        <v>1</v>
      </c>
      <c r="Q18" s="37">
        <f t="shared" si="2"/>
        <v>0.6</v>
      </c>
      <c r="R18" s="38" t="b">
        <f t="shared" si="9"/>
        <v>1</v>
      </c>
      <c r="S18" s="38" t="b">
        <f t="shared" si="10"/>
        <v>1</v>
      </c>
    </row>
    <row r="19" spans="1:19" ht="60" customHeight="1">
      <c r="A19" s="96" t="s">
        <v>57</v>
      </c>
      <c r="B19" s="251" t="s">
        <v>248</v>
      </c>
      <c r="C19" s="246" t="s">
        <v>141</v>
      </c>
      <c r="D19" s="246" t="s">
        <v>249</v>
      </c>
      <c r="E19" s="248" t="s">
        <v>126</v>
      </c>
      <c r="F19" s="247" t="s">
        <v>241</v>
      </c>
      <c r="G19" s="390" t="s">
        <v>250</v>
      </c>
      <c r="H19" s="246" t="s">
        <v>148</v>
      </c>
      <c r="I19" s="249">
        <v>0.81399999999999995</v>
      </c>
      <c r="J19" s="250" t="s">
        <v>247</v>
      </c>
      <c r="K19" s="402">
        <v>770225.12</v>
      </c>
      <c r="L19" s="39">
        <f t="shared" si="5"/>
        <v>462135.07</v>
      </c>
      <c r="M19" s="45">
        <f t="shared" si="7"/>
        <v>308090.05</v>
      </c>
      <c r="N19" s="46">
        <v>0.6</v>
      </c>
      <c r="O19" s="39">
        <f t="shared" si="6"/>
        <v>462135.07</v>
      </c>
      <c r="P19" s="1" t="b">
        <f t="shared" si="8"/>
        <v>1</v>
      </c>
      <c r="Q19" s="37">
        <f t="shared" si="2"/>
        <v>0.6</v>
      </c>
      <c r="R19" s="38" t="b">
        <f t="shared" si="9"/>
        <v>1</v>
      </c>
      <c r="S19" s="38" t="b">
        <f t="shared" si="10"/>
        <v>1</v>
      </c>
    </row>
    <row r="20" spans="1:19" ht="60" customHeight="1">
      <c r="A20" s="96" t="s">
        <v>58</v>
      </c>
      <c r="B20" s="254" t="s">
        <v>251</v>
      </c>
      <c r="C20" s="255" t="s">
        <v>141</v>
      </c>
      <c r="D20" s="255" t="s">
        <v>252</v>
      </c>
      <c r="E20" s="253" t="s">
        <v>128</v>
      </c>
      <c r="F20" s="255" t="s">
        <v>241</v>
      </c>
      <c r="G20" s="373" t="s">
        <v>253</v>
      </c>
      <c r="H20" s="255" t="s">
        <v>148</v>
      </c>
      <c r="I20" s="252">
        <v>0.48599999999999999</v>
      </c>
      <c r="J20" s="256" t="s">
        <v>187</v>
      </c>
      <c r="K20" s="401">
        <v>938163.05</v>
      </c>
      <c r="L20" s="39">
        <f t="shared" si="5"/>
        <v>562897.82999999996</v>
      </c>
      <c r="M20" s="45">
        <f t="shared" si="7"/>
        <v>375265.22000000009</v>
      </c>
      <c r="N20" s="46">
        <v>0.6</v>
      </c>
      <c r="O20" s="39">
        <f t="shared" si="6"/>
        <v>562897.82999999996</v>
      </c>
      <c r="P20" s="1" t="b">
        <f t="shared" si="8"/>
        <v>1</v>
      </c>
      <c r="Q20" s="37">
        <f t="shared" si="2"/>
        <v>0.6</v>
      </c>
      <c r="R20" s="38" t="b">
        <f t="shared" si="9"/>
        <v>1</v>
      </c>
      <c r="S20" s="38" t="b">
        <f t="shared" si="10"/>
        <v>1</v>
      </c>
    </row>
    <row r="21" spans="1:19" ht="60" customHeight="1">
      <c r="A21" s="96" t="s">
        <v>59</v>
      </c>
      <c r="B21" s="262" t="s">
        <v>254</v>
      </c>
      <c r="C21" s="257" t="s">
        <v>141</v>
      </c>
      <c r="D21" s="258" t="s">
        <v>255</v>
      </c>
      <c r="E21" s="259" t="s">
        <v>123</v>
      </c>
      <c r="F21" s="257" t="s">
        <v>90</v>
      </c>
      <c r="G21" s="390" t="s">
        <v>256</v>
      </c>
      <c r="H21" s="257" t="s">
        <v>148</v>
      </c>
      <c r="I21" s="260">
        <v>0.23599999999999999</v>
      </c>
      <c r="J21" s="261" t="s">
        <v>152</v>
      </c>
      <c r="K21" s="401">
        <v>155990.85999999999</v>
      </c>
      <c r="L21" s="39">
        <f t="shared" si="5"/>
        <v>77995.429999999993</v>
      </c>
      <c r="M21" s="45">
        <f t="shared" si="7"/>
        <v>77995.429999999993</v>
      </c>
      <c r="N21" s="46">
        <v>0.5</v>
      </c>
      <c r="O21" s="39">
        <f t="shared" si="6"/>
        <v>77995.429999999993</v>
      </c>
      <c r="P21" s="1" t="b">
        <f t="shared" si="8"/>
        <v>1</v>
      </c>
      <c r="Q21" s="37">
        <f t="shared" si="2"/>
        <v>0.5</v>
      </c>
      <c r="R21" s="38" t="b">
        <f t="shared" si="9"/>
        <v>1</v>
      </c>
      <c r="S21" s="38" t="b">
        <f t="shared" si="10"/>
        <v>1</v>
      </c>
    </row>
    <row r="22" spans="1:19" ht="60" customHeight="1">
      <c r="A22" s="96" t="s">
        <v>60</v>
      </c>
      <c r="B22" s="268" t="s">
        <v>260</v>
      </c>
      <c r="C22" s="263" t="s">
        <v>141</v>
      </c>
      <c r="D22" s="264" t="s">
        <v>257</v>
      </c>
      <c r="E22" s="265" t="s">
        <v>120</v>
      </c>
      <c r="F22" s="263" t="s">
        <v>121</v>
      </c>
      <c r="G22" s="390" t="s">
        <v>258</v>
      </c>
      <c r="H22" s="263" t="s">
        <v>148</v>
      </c>
      <c r="I22" s="266">
        <v>1.4470000000000001</v>
      </c>
      <c r="J22" s="267" t="s">
        <v>259</v>
      </c>
      <c r="K22" s="401">
        <v>1272702.27</v>
      </c>
      <c r="L22" s="39">
        <f t="shared" si="5"/>
        <v>763621.36</v>
      </c>
      <c r="M22" s="45">
        <f t="shared" si="7"/>
        <v>509080.91000000003</v>
      </c>
      <c r="N22" s="46">
        <v>0.6</v>
      </c>
      <c r="O22" s="39">
        <f t="shared" si="6"/>
        <v>763621.36</v>
      </c>
      <c r="P22" s="1" t="b">
        <f t="shared" si="8"/>
        <v>1</v>
      </c>
      <c r="Q22" s="37">
        <f t="shared" si="2"/>
        <v>0.6</v>
      </c>
      <c r="R22" s="38" t="b">
        <f t="shared" si="9"/>
        <v>1</v>
      </c>
      <c r="S22" s="38" t="b">
        <f t="shared" si="10"/>
        <v>1</v>
      </c>
    </row>
    <row r="23" spans="1:19" ht="60" customHeight="1">
      <c r="A23" s="96" t="s">
        <v>61</v>
      </c>
      <c r="B23" s="269" t="s">
        <v>261</v>
      </c>
      <c r="C23" s="269" t="s">
        <v>141</v>
      </c>
      <c r="D23" s="270" t="s">
        <v>262</v>
      </c>
      <c r="E23" s="271" t="s">
        <v>99</v>
      </c>
      <c r="F23" s="270" t="s">
        <v>84</v>
      </c>
      <c r="G23" s="387" t="s">
        <v>263</v>
      </c>
      <c r="H23" s="270" t="s">
        <v>148</v>
      </c>
      <c r="I23" s="272">
        <v>0.22</v>
      </c>
      <c r="J23" s="271" t="s">
        <v>264</v>
      </c>
      <c r="K23" s="403">
        <v>754983.85</v>
      </c>
      <c r="L23" s="39">
        <f t="shared" si="5"/>
        <v>452990.31</v>
      </c>
      <c r="M23" s="45">
        <f t="shared" si="7"/>
        <v>301993.53999999998</v>
      </c>
      <c r="N23" s="46">
        <v>0.6</v>
      </c>
      <c r="O23" s="39">
        <f t="shared" si="6"/>
        <v>452990.31</v>
      </c>
      <c r="P23" s="1" t="b">
        <f t="shared" si="8"/>
        <v>1</v>
      </c>
      <c r="Q23" s="37">
        <f t="shared" si="2"/>
        <v>0.6</v>
      </c>
      <c r="R23" s="38" t="b">
        <f t="shared" si="9"/>
        <v>1</v>
      </c>
      <c r="S23" s="38" t="b">
        <f t="shared" si="10"/>
        <v>1</v>
      </c>
    </row>
    <row r="24" spans="1:19" ht="60" customHeight="1">
      <c r="A24" s="96" t="s">
        <v>62</v>
      </c>
      <c r="B24" s="277" t="s">
        <v>265</v>
      </c>
      <c r="C24" s="273" t="s">
        <v>141</v>
      </c>
      <c r="D24" s="278" t="s">
        <v>245</v>
      </c>
      <c r="E24" s="275" t="s">
        <v>119</v>
      </c>
      <c r="F24" s="274" t="s">
        <v>88</v>
      </c>
      <c r="G24" s="390" t="s">
        <v>266</v>
      </c>
      <c r="H24" s="273" t="s">
        <v>148</v>
      </c>
      <c r="I24" s="276">
        <v>1.254</v>
      </c>
      <c r="J24" s="279" t="s">
        <v>247</v>
      </c>
      <c r="K24" s="402">
        <v>559808.65</v>
      </c>
      <c r="L24" s="39">
        <f t="shared" si="5"/>
        <v>335885.19</v>
      </c>
      <c r="M24" s="45">
        <f t="shared" si="7"/>
        <v>223923.46000000002</v>
      </c>
      <c r="N24" s="46">
        <v>0.6</v>
      </c>
      <c r="O24" s="39">
        <f t="shared" si="6"/>
        <v>335885.19</v>
      </c>
      <c r="P24" s="1" t="b">
        <f t="shared" si="8"/>
        <v>1</v>
      </c>
      <c r="Q24" s="37">
        <f t="shared" si="2"/>
        <v>0.6</v>
      </c>
      <c r="R24" s="38" t="b">
        <f t="shared" si="9"/>
        <v>1</v>
      </c>
      <c r="S24" s="38" t="b">
        <f t="shared" si="10"/>
        <v>1</v>
      </c>
    </row>
    <row r="25" spans="1:19" ht="60" customHeight="1">
      <c r="A25" s="96" t="s">
        <v>63</v>
      </c>
      <c r="B25" s="285" t="s">
        <v>267</v>
      </c>
      <c r="C25" s="280" t="s">
        <v>141</v>
      </c>
      <c r="D25" s="281" t="s">
        <v>268</v>
      </c>
      <c r="E25" s="282" t="s">
        <v>134</v>
      </c>
      <c r="F25" s="280" t="s">
        <v>94</v>
      </c>
      <c r="G25" s="390" t="s">
        <v>269</v>
      </c>
      <c r="H25" s="280" t="s">
        <v>148</v>
      </c>
      <c r="I25" s="283">
        <v>0.69799999999999995</v>
      </c>
      <c r="J25" s="284" t="s">
        <v>270</v>
      </c>
      <c r="K25" s="401">
        <v>736599.67</v>
      </c>
      <c r="L25" s="39">
        <f t="shared" si="5"/>
        <v>515619.76</v>
      </c>
      <c r="M25" s="45">
        <f t="shared" si="7"/>
        <v>220979.91000000003</v>
      </c>
      <c r="N25" s="46">
        <v>0.7</v>
      </c>
      <c r="O25" s="39">
        <f t="shared" si="6"/>
        <v>515619.76</v>
      </c>
      <c r="P25" s="1" t="b">
        <f t="shared" si="8"/>
        <v>1</v>
      </c>
      <c r="Q25" s="37">
        <f t="shared" si="2"/>
        <v>0.7</v>
      </c>
      <c r="R25" s="38" t="b">
        <f t="shared" si="9"/>
        <v>1</v>
      </c>
      <c r="S25" s="38" t="b">
        <f t="shared" si="10"/>
        <v>1</v>
      </c>
    </row>
    <row r="26" spans="1:19" ht="60" customHeight="1">
      <c r="A26" s="96" t="s">
        <v>64</v>
      </c>
      <c r="B26" s="286" t="s">
        <v>271</v>
      </c>
      <c r="C26" s="287" t="s">
        <v>141</v>
      </c>
      <c r="D26" s="288" t="s">
        <v>272</v>
      </c>
      <c r="E26" s="289" t="s">
        <v>113</v>
      </c>
      <c r="F26" s="287" t="s">
        <v>114</v>
      </c>
      <c r="G26" s="373" t="s">
        <v>273</v>
      </c>
      <c r="H26" s="287" t="s">
        <v>148</v>
      </c>
      <c r="I26" s="290">
        <v>0.152</v>
      </c>
      <c r="J26" s="291" t="s">
        <v>274</v>
      </c>
      <c r="K26" s="402">
        <v>331794.5</v>
      </c>
      <c r="L26" s="39">
        <f t="shared" si="5"/>
        <v>199076.7</v>
      </c>
      <c r="M26" s="45">
        <f t="shared" si="7"/>
        <v>132717.79999999999</v>
      </c>
      <c r="N26" s="46">
        <v>0.6</v>
      </c>
      <c r="O26" s="39">
        <f t="shared" si="6"/>
        <v>199076.7</v>
      </c>
      <c r="P26" s="1" t="b">
        <f t="shared" si="8"/>
        <v>1</v>
      </c>
      <c r="Q26" s="37">
        <f t="shared" si="2"/>
        <v>0.6</v>
      </c>
      <c r="R26" s="38" t="b">
        <f t="shared" si="9"/>
        <v>1</v>
      </c>
      <c r="S26" s="38" t="b">
        <f t="shared" si="10"/>
        <v>1</v>
      </c>
    </row>
    <row r="27" spans="1:19" ht="60" customHeight="1">
      <c r="A27" s="96" t="s">
        <v>65</v>
      </c>
      <c r="B27" s="295" t="s">
        <v>275</v>
      </c>
      <c r="C27" s="294" t="s">
        <v>141</v>
      </c>
      <c r="D27" s="292" t="s">
        <v>276</v>
      </c>
      <c r="E27" s="293" t="s">
        <v>109</v>
      </c>
      <c r="F27" s="292" t="s">
        <v>107</v>
      </c>
      <c r="G27" s="383" t="s">
        <v>277</v>
      </c>
      <c r="H27" s="292" t="s">
        <v>148</v>
      </c>
      <c r="I27" s="297">
        <v>8.3000000000000004E-2</v>
      </c>
      <c r="J27" s="296" t="s">
        <v>278</v>
      </c>
      <c r="K27" s="403">
        <v>379172.12</v>
      </c>
      <c r="L27" s="39">
        <f t="shared" si="5"/>
        <v>265420.48</v>
      </c>
      <c r="M27" s="45">
        <f t="shared" si="0"/>
        <v>113751.64000000001</v>
      </c>
      <c r="N27" s="46">
        <v>0.7</v>
      </c>
      <c r="O27" s="39">
        <f t="shared" si="6"/>
        <v>265420.48</v>
      </c>
      <c r="P27" s="1" t="b">
        <f t="shared" si="1"/>
        <v>1</v>
      </c>
      <c r="Q27" s="37">
        <f t="shared" si="2"/>
        <v>0.7</v>
      </c>
      <c r="R27" s="38" t="b">
        <f t="shared" si="3"/>
        <v>1</v>
      </c>
      <c r="S27" s="38" t="b">
        <f t="shared" si="4"/>
        <v>1</v>
      </c>
    </row>
    <row r="28" spans="1:19" ht="60" customHeight="1">
      <c r="A28" s="96" t="s">
        <v>66</v>
      </c>
      <c r="B28" s="303" t="s">
        <v>279</v>
      </c>
      <c r="C28" s="298" t="s">
        <v>141</v>
      </c>
      <c r="D28" s="299" t="s">
        <v>280</v>
      </c>
      <c r="E28" s="300" t="s">
        <v>127</v>
      </c>
      <c r="F28" s="299" t="s">
        <v>241</v>
      </c>
      <c r="G28" s="390" t="s">
        <v>281</v>
      </c>
      <c r="H28" s="298" t="s">
        <v>148</v>
      </c>
      <c r="I28" s="301">
        <v>1.25</v>
      </c>
      <c r="J28" s="302" t="s">
        <v>282</v>
      </c>
      <c r="K28" s="402">
        <v>586322.42000000004</v>
      </c>
      <c r="L28" s="39">
        <f t="shared" si="5"/>
        <v>351793.45</v>
      </c>
      <c r="M28" s="45">
        <f t="shared" si="0"/>
        <v>234528.97000000003</v>
      </c>
      <c r="N28" s="46">
        <v>0.6</v>
      </c>
      <c r="O28" s="39">
        <f t="shared" si="6"/>
        <v>351793.45</v>
      </c>
      <c r="P28" s="1" t="b">
        <f t="shared" si="1"/>
        <v>1</v>
      </c>
      <c r="Q28" s="37">
        <f t="shared" si="2"/>
        <v>0.6</v>
      </c>
      <c r="R28" s="38" t="b">
        <f t="shared" si="3"/>
        <v>1</v>
      </c>
      <c r="S28" s="38" t="b">
        <f t="shared" si="4"/>
        <v>1</v>
      </c>
    </row>
    <row r="29" spans="1:19" ht="60" customHeight="1">
      <c r="A29" s="96" t="s">
        <v>67</v>
      </c>
      <c r="B29" s="309" t="s">
        <v>283</v>
      </c>
      <c r="C29" s="304" t="s">
        <v>141</v>
      </c>
      <c r="D29" s="304" t="s">
        <v>284</v>
      </c>
      <c r="E29" s="306" t="s">
        <v>116</v>
      </c>
      <c r="F29" s="305" t="s">
        <v>88</v>
      </c>
      <c r="G29" s="390" t="s">
        <v>285</v>
      </c>
      <c r="H29" s="304" t="s">
        <v>148</v>
      </c>
      <c r="I29" s="307">
        <v>0.28000000000000003</v>
      </c>
      <c r="J29" s="308" t="s">
        <v>286</v>
      </c>
      <c r="K29" s="402">
        <v>423481.91</v>
      </c>
      <c r="L29" s="39">
        <f t="shared" si="5"/>
        <v>254089.14</v>
      </c>
      <c r="M29" s="45">
        <f t="shared" si="0"/>
        <v>169392.76999999996</v>
      </c>
      <c r="N29" s="46">
        <v>0.6</v>
      </c>
      <c r="O29" s="39">
        <f t="shared" si="6"/>
        <v>254089.14</v>
      </c>
      <c r="P29" s="1" t="b">
        <f t="shared" si="1"/>
        <v>1</v>
      </c>
      <c r="Q29" s="37">
        <f t="shared" si="2"/>
        <v>0.6</v>
      </c>
      <c r="R29" s="38" t="b">
        <f t="shared" si="3"/>
        <v>1</v>
      </c>
      <c r="S29" s="38" t="b">
        <f t="shared" si="4"/>
        <v>1</v>
      </c>
    </row>
    <row r="30" spans="1:19" ht="60" customHeight="1">
      <c r="A30" s="96" t="s">
        <v>68</v>
      </c>
      <c r="B30" s="315" t="s">
        <v>287</v>
      </c>
      <c r="C30" s="310" t="s">
        <v>141</v>
      </c>
      <c r="D30" s="311" t="s">
        <v>288</v>
      </c>
      <c r="E30" s="312" t="s">
        <v>112</v>
      </c>
      <c r="F30" s="310" t="s">
        <v>107</v>
      </c>
      <c r="G30" s="390" t="s">
        <v>289</v>
      </c>
      <c r="H30" s="310" t="s">
        <v>148</v>
      </c>
      <c r="I30" s="313">
        <v>0.66500000000000004</v>
      </c>
      <c r="J30" s="314" t="s">
        <v>199</v>
      </c>
      <c r="K30" s="401">
        <v>421947.34</v>
      </c>
      <c r="L30" s="39">
        <f t="shared" si="5"/>
        <v>295363.13</v>
      </c>
      <c r="M30" s="45">
        <f t="shared" si="0"/>
        <v>126584.21000000002</v>
      </c>
      <c r="N30" s="46">
        <v>0.7</v>
      </c>
      <c r="O30" s="39">
        <f t="shared" si="6"/>
        <v>295363.13</v>
      </c>
      <c r="P30" s="1" t="b">
        <f t="shared" si="1"/>
        <v>1</v>
      </c>
      <c r="Q30" s="37">
        <f t="shared" si="2"/>
        <v>0.7</v>
      </c>
      <c r="R30" s="38" t="b">
        <f t="shared" si="3"/>
        <v>1</v>
      </c>
      <c r="S30" s="38" t="b">
        <f t="shared" si="4"/>
        <v>1</v>
      </c>
    </row>
    <row r="31" spans="1:19" ht="60" customHeight="1">
      <c r="A31" s="96" t="s">
        <v>69</v>
      </c>
      <c r="B31" s="316" t="s">
        <v>290</v>
      </c>
      <c r="C31" s="316" t="s">
        <v>141</v>
      </c>
      <c r="D31" s="317" t="s">
        <v>262</v>
      </c>
      <c r="E31" s="318" t="s">
        <v>99</v>
      </c>
      <c r="F31" s="317" t="s">
        <v>84</v>
      </c>
      <c r="G31" s="387" t="s">
        <v>291</v>
      </c>
      <c r="H31" s="317" t="s">
        <v>148</v>
      </c>
      <c r="I31" s="319">
        <v>0.08</v>
      </c>
      <c r="J31" s="318" t="s">
        <v>292</v>
      </c>
      <c r="K31" s="403">
        <v>613432.69999999995</v>
      </c>
      <c r="L31" s="39">
        <f t="shared" si="5"/>
        <v>368059.62</v>
      </c>
      <c r="M31" s="45">
        <f t="shared" si="0"/>
        <v>245373.07999999996</v>
      </c>
      <c r="N31" s="46">
        <v>0.6</v>
      </c>
      <c r="O31" s="39">
        <f t="shared" si="6"/>
        <v>368059.62</v>
      </c>
      <c r="P31" s="1" t="b">
        <f t="shared" si="1"/>
        <v>1</v>
      </c>
      <c r="Q31" s="37">
        <f t="shared" si="2"/>
        <v>0.6</v>
      </c>
      <c r="R31" s="38" t="b">
        <f t="shared" si="3"/>
        <v>1</v>
      </c>
      <c r="S31" s="38" t="b">
        <f t="shared" si="4"/>
        <v>1</v>
      </c>
    </row>
    <row r="32" spans="1:19" ht="60" customHeight="1">
      <c r="A32" s="96" t="s">
        <v>70</v>
      </c>
      <c r="B32" s="323" t="s">
        <v>293</v>
      </c>
      <c r="C32" s="320" t="s">
        <v>141</v>
      </c>
      <c r="D32" s="320" t="s">
        <v>234</v>
      </c>
      <c r="E32" s="324" t="s">
        <v>106</v>
      </c>
      <c r="F32" s="320" t="s">
        <v>107</v>
      </c>
      <c r="G32" s="383" t="s">
        <v>294</v>
      </c>
      <c r="H32" s="320" t="s">
        <v>148</v>
      </c>
      <c r="I32" s="322">
        <v>0.28000000000000003</v>
      </c>
      <c r="J32" s="321" t="s">
        <v>236</v>
      </c>
      <c r="K32" s="403">
        <v>1113660</v>
      </c>
      <c r="L32" s="39">
        <f t="shared" si="5"/>
        <v>668196</v>
      </c>
      <c r="M32" s="45">
        <f t="shared" si="0"/>
        <v>445464</v>
      </c>
      <c r="N32" s="46">
        <v>0.6</v>
      </c>
      <c r="O32" s="39">
        <f t="shared" si="6"/>
        <v>668196</v>
      </c>
      <c r="P32" s="1" t="b">
        <f t="shared" si="1"/>
        <v>1</v>
      </c>
      <c r="Q32" s="37">
        <f t="shared" si="2"/>
        <v>0.6</v>
      </c>
      <c r="R32" s="38" t="b">
        <f t="shared" si="3"/>
        <v>1</v>
      </c>
      <c r="S32" s="38" t="b">
        <f t="shared" si="4"/>
        <v>1</v>
      </c>
    </row>
    <row r="33" spans="1:19" ht="60" customHeight="1">
      <c r="A33" s="96" t="s">
        <v>71</v>
      </c>
      <c r="B33" s="330" t="s">
        <v>295</v>
      </c>
      <c r="C33" s="325" t="s">
        <v>141</v>
      </c>
      <c r="D33" s="326" t="s">
        <v>284</v>
      </c>
      <c r="E33" s="327" t="s">
        <v>116</v>
      </c>
      <c r="F33" s="326" t="s">
        <v>88</v>
      </c>
      <c r="G33" s="390" t="s">
        <v>296</v>
      </c>
      <c r="H33" s="325" t="s">
        <v>148</v>
      </c>
      <c r="I33" s="328">
        <v>1.7769999999999999</v>
      </c>
      <c r="J33" s="329" t="s">
        <v>286</v>
      </c>
      <c r="K33" s="401">
        <v>1809417.1</v>
      </c>
      <c r="L33" s="39">
        <f t="shared" si="5"/>
        <v>1085650.26</v>
      </c>
      <c r="M33" s="45">
        <f t="shared" si="0"/>
        <v>723766.84000000008</v>
      </c>
      <c r="N33" s="46">
        <v>0.6</v>
      </c>
      <c r="O33" s="39">
        <f t="shared" si="6"/>
        <v>1085650.26</v>
      </c>
      <c r="P33" s="1" t="b">
        <f t="shared" si="1"/>
        <v>1</v>
      </c>
      <c r="Q33" s="37">
        <f t="shared" si="2"/>
        <v>0.6</v>
      </c>
      <c r="R33" s="38" t="b">
        <f t="shared" si="3"/>
        <v>1</v>
      </c>
      <c r="S33" s="38" t="b">
        <f t="shared" si="4"/>
        <v>1</v>
      </c>
    </row>
    <row r="34" spans="1:19" ht="60" customHeight="1">
      <c r="A34" s="96" t="s">
        <v>72</v>
      </c>
      <c r="B34" s="331" t="s">
        <v>297</v>
      </c>
      <c r="C34" s="331" t="s">
        <v>141</v>
      </c>
      <c r="D34" s="331" t="s">
        <v>298</v>
      </c>
      <c r="E34" s="332" t="s">
        <v>118</v>
      </c>
      <c r="F34" s="331" t="s">
        <v>88</v>
      </c>
      <c r="G34" s="383" t="s">
        <v>299</v>
      </c>
      <c r="H34" s="331" t="s">
        <v>148</v>
      </c>
      <c r="I34" s="333">
        <v>0.70499999999999996</v>
      </c>
      <c r="J34" s="332" t="s">
        <v>300</v>
      </c>
      <c r="K34" s="403">
        <v>409554.75</v>
      </c>
      <c r="L34" s="39">
        <f t="shared" si="5"/>
        <v>245732.85</v>
      </c>
      <c r="M34" s="45">
        <f>K34-L34</f>
        <v>163821.9</v>
      </c>
      <c r="N34" s="46">
        <v>0.6</v>
      </c>
      <c r="O34" s="39">
        <f t="shared" si="6"/>
        <v>245732.85</v>
      </c>
      <c r="P34" s="1" t="b">
        <f t="shared" ref="P34:P46" si="11">L34=SUM(O34:O34)</f>
        <v>1</v>
      </c>
      <c r="Q34" s="37">
        <f t="shared" si="2"/>
        <v>0.6</v>
      </c>
      <c r="R34" s="38" t="b">
        <f>Q34=N34</f>
        <v>1</v>
      </c>
      <c r="S34" s="38" t="b">
        <f t="shared" ref="S34:S46" si="12">K34=L34+M34</f>
        <v>1</v>
      </c>
    </row>
    <row r="35" spans="1:19" ht="60" customHeight="1">
      <c r="A35" s="96" t="s">
        <v>73</v>
      </c>
      <c r="B35" s="334" t="s">
        <v>301</v>
      </c>
      <c r="C35" s="334" t="s">
        <v>141</v>
      </c>
      <c r="D35" s="334" t="s">
        <v>213</v>
      </c>
      <c r="E35" s="335" t="s">
        <v>138</v>
      </c>
      <c r="F35" s="334" t="s">
        <v>96</v>
      </c>
      <c r="G35" s="394" t="s">
        <v>302</v>
      </c>
      <c r="H35" s="334" t="s">
        <v>148</v>
      </c>
      <c r="I35" s="336">
        <v>0.88</v>
      </c>
      <c r="J35" s="335" t="s">
        <v>303</v>
      </c>
      <c r="K35" s="403">
        <v>778319.26</v>
      </c>
      <c r="L35" s="39">
        <f t="shared" si="5"/>
        <v>389159.63</v>
      </c>
      <c r="M35" s="45">
        <f t="shared" ref="M35:M38" si="13">K35-L35</f>
        <v>389159.63</v>
      </c>
      <c r="N35" s="46">
        <v>0.5</v>
      </c>
      <c r="O35" s="39">
        <f t="shared" si="6"/>
        <v>389159.63</v>
      </c>
      <c r="P35" s="1" t="b">
        <f t="shared" si="11"/>
        <v>1</v>
      </c>
      <c r="Q35" s="37">
        <f t="shared" si="2"/>
        <v>0.5</v>
      </c>
      <c r="R35" s="38" t="b">
        <f t="shared" ref="R35:R38" si="14">Q35=N35</f>
        <v>1</v>
      </c>
      <c r="S35" s="38" t="b">
        <f t="shared" si="12"/>
        <v>1</v>
      </c>
    </row>
    <row r="36" spans="1:19" ht="60" customHeight="1">
      <c r="A36" s="96" t="s">
        <v>74</v>
      </c>
      <c r="B36" s="342" t="s">
        <v>304</v>
      </c>
      <c r="C36" s="337" t="s">
        <v>141</v>
      </c>
      <c r="D36" s="338" t="s">
        <v>280</v>
      </c>
      <c r="E36" s="339" t="s">
        <v>127</v>
      </c>
      <c r="F36" s="338" t="s">
        <v>241</v>
      </c>
      <c r="G36" s="390" t="s">
        <v>305</v>
      </c>
      <c r="H36" s="337" t="s">
        <v>148</v>
      </c>
      <c r="I36" s="340">
        <v>0.45</v>
      </c>
      <c r="J36" s="341" t="s">
        <v>282</v>
      </c>
      <c r="K36" s="402">
        <v>386462.28</v>
      </c>
      <c r="L36" s="39">
        <f t="shared" si="5"/>
        <v>231877.36</v>
      </c>
      <c r="M36" s="45">
        <f t="shared" si="13"/>
        <v>154584.92000000004</v>
      </c>
      <c r="N36" s="46">
        <v>0.6</v>
      </c>
      <c r="O36" s="39">
        <f t="shared" si="6"/>
        <v>231877.36</v>
      </c>
      <c r="P36" s="1" t="b">
        <f t="shared" si="11"/>
        <v>1</v>
      </c>
      <c r="Q36" s="37">
        <f t="shared" si="2"/>
        <v>0.6</v>
      </c>
      <c r="R36" s="38" t="b">
        <f t="shared" si="14"/>
        <v>1</v>
      </c>
      <c r="S36" s="38" t="b">
        <f t="shared" si="12"/>
        <v>1</v>
      </c>
    </row>
    <row r="37" spans="1:19" ht="60" customHeight="1">
      <c r="A37" s="96" t="s">
        <v>75</v>
      </c>
      <c r="B37" s="345" t="s">
        <v>306</v>
      </c>
      <c r="C37" s="343" t="s">
        <v>141</v>
      </c>
      <c r="D37" s="343" t="s">
        <v>252</v>
      </c>
      <c r="E37" s="344" t="s">
        <v>128</v>
      </c>
      <c r="F37" s="343" t="s">
        <v>241</v>
      </c>
      <c r="G37" s="390" t="s">
        <v>307</v>
      </c>
      <c r="H37" s="343" t="s">
        <v>148</v>
      </c>
      <c r="I37" s="343">
        <v>0.59799999999999998</v>
      </c>
      <c r="J37" s="346" t="s">
        <v>187</v>
      </c>
      <c r="K37" s="401">
        <v>335371.73</v>
      </c>
      <c r="L37" s="39">
        <f t="shared" si="5"/>
        <v>201223.03</v>
      </c>
      <c r="M37" s="45">
        <f t="shared" si="13"/>
        <v>134148.69999999998</v>
      </c>
      <c r="N37" s="46">
        <v>0.6</v>
      </c>
      <c r="O37" s="39">
        <f t="shared" si="6"/>
        <v>201223.03</v>
      </c>
      <c r="P37" s="1" t="b">
        <f t="shared" si="11"/>
        <v>1</v>
      </c>
      <c r="Q37" s="37">
        <f t="shared" si="2"/>
        <v>0.6</v>
      </c>
      <c r="R37" s="38" t="b">
        <f t="shared" si="14"/>
        <v>1</v>
      </c>
      <c r="S37" s="38" t="b">
        <f t="shared" si="12"/>
        <v>1</v>
      </c>
    </row>
    <row r="38" spans="1:19" ht="60" customHeight="1">
      <c r="A38" s="96" t="s">
        <v>76</v>
      </c>
      <c r="B38" s="352" t="s">
        <v>308</v>
      </c>
      <c r="C38" s="347" t="s">
        <v>141</v>
      </c>
      <c r="D38" s="348" t="s">
        <v>193</v>
      </c>
      <c r="E38" s="349" t="s">
        <v>117</v>
      </c>
      <c r="F38" s="348" t="s">
        <v>88</v>
      </c>
      <c r="G38" s="390" t="s">
        <v>309</v>
      </c>
      <c r="H38" s="347" t="s">
        <v>148</v>
      </c>
      <c r="I38" s="350">
        <v>0.33100000000000002</v>
      </c>
      <c r="J38" s="351" t="s">
        <v>310</v>
      </c>
      <c r="K38" s="402">
        <v>642278.14</v>
      </c>
      <c r="L38" s="39">
        <f t="shared" si="5"/>
        <v>321139.07</v>
      </c>
      <c r="M38" s="45">
        <f t="shared" si="13"/>
        <v>321139.07</v>
      </c>
      <c r="N38" s="46">
        <v>0.5</v>
      </c>
      <c r="O38" s="39">
        <f t="shared" si="6"/>
        <v>321139.07</v>
      </c>
      <c r="P38" s="1" t="b">
        <f t="shared" si="11"/>
        <v>1</v>
      </c>
      <c r="Q38" s="37">
        <f t="shared" si="2"/>
        <v>0.5</v>
      </c>
      <c r="R38" s="38" t="b">
        <f t="shared" si="14"/>
        <v>1</v>
      </c>
      <c r="S38" s="38" t="b">
        <f t="shared" si="12"/>
        <v>1</v>
      </c>
    </row>
    <row r="39" spans="1:19" ht="60" customHeight="1">
      <c r="A39" s="96" t="s">
        <v>77</v>
      </c>
      <c r="B39" s="354" t="s">
        <v>311</v>
      </c>
      <c r="C39" s="355" t="s">
        <v>141</v>
      </c>
      <c r="D39" s="355" t="s">
        <v>230</v>
      </c>
      <c r="E39" s="356" t="s">
        <v>137</v>
      </c>
      <c r="F39" s="355" t="s">
        <v>94</v>
      </c>
      <c r="G39" s="394" t="s">
        <v>312</v>
      </c>
      <c r="H39" s="355" t="s">
        <v>148</v>
      </c>
      <c r="I39" s="357">
        <v>0.21099999999999999</v>
      </c>
      <c r="J39" s="353" t="s">
        <v>232</v>
      </c>
      <c r="K39" s="399">
        <v>845269.08</v>
      </c>
      <c r="L39" s="39">
        <f t="shared" si="5"/>
        <v>591688.35</v>
      </c>
      <c r="M39" s="45">
        <f t="shared" ref="M39:M43" si="15">K39-L39</f>
        <v>253580.72999999998</v>
      </c>
      <c r="N39" s="46">
        <v>0.7</v>
      </c>
      <c r="O39" s="39">
        <f t="shared" si="6"/>
        <v>591688.35</v>
      </c>
      <c r="P39" s="1" t="b">
        <f t="shared" ref="P39:P44" si="16">L39=SUM(O39:O39)</f>
        <v>1</v>
      </c>
      <c r="Q39" s="37">
        <f t="shared" si="2"/>
        <v>0.7</v>
      </c>
      <c r="R39" s="38" t="b">
        <f t="shared" ref="R39:R44" si="17">Q39=N39</f>
        <v>1</v>
      </c>
      <c r="S39" s="38" t="b">
        <f t="shared" ref="S39:S44" si="18">K39=L39+M39</f>
        <v>1</v>
      </c>
    </row>
    <row r="40" spans="1:19" ht="60" customHeight="1">
      <c r="A40" s="96" t="s">
        <v>78</v>
      </c>
      <c r="B40" s="358" t="s">
        <v>313</v>
      </c>
      <c r="C40" s="358" t="s">
        <v>141</v>
      </c>
      <c r="D40" s="358" t="s">
        <v>314</v>
      </c>
      <c r="E40" s="359" t="s">
        <v>129</v>
      </c>
      <c r="F40" s="358" t="s">
        <v>92</v>
      </c>
      <c r="G40" s="383" t="s">
        <v>315</v>
      </c>
      <c r="H40" s="358" t="s">
        <v>148</v>
      </c>
      <c r="I40" s="360">
        <v>0.23100000000000001</v>
      </c>
      <c r="J40" s="359" t="s">
        <v>316</v>
      </c>
      <c r="K40" s="403">
        <v>353799.13</v>
      </c>
      <c r="L40" s="39">
        <f t="shared" si="5"/>
        <v>212279.47</v>
      </c>
      <c r="M40" s="45">
        <f t="shared" si="15"/>
        <v>141519.66</v>
      </c>
      <c r="N40" s="46">
        <v>0.6</v>
      </c>
      <c r="O40" s="39">
        <f t="shared" si="6"/>
        <v>212279.47</v>
      </c>
      <c r="P40" s="1" t="b">
        <f t="shared" si="16"/>
        <v>1</v>
      </c>
      <c r="Q40" s="37">
        <f t="shared" si="2"/>
        <v>0.6</v>
      </c>
      <c r="R40" s="38" t="b">
        <f t="shared" si="17"/>
        <v>1</v>
      </c>
      <c r="S40" s="38" t="b">
        <f t="shared" si="18"/>
        <v>1</v>
      </c>
    </row>
    <row r="41" spans="1:19" ht="60" customHeight="1">
      <c r="A41" s="96" t="s">
        <v>79</v>
      </c>
      <c r="B41" s="361" t="s">
        <v>317</v>
      </c>
      <c r="C41" s="361" t="s">
        <v>141</v>
      </c>
      <c r="D41" s="361" t="s">
        <v>318</v>
      </c>
      <c r="E41" s="364" t="s">
        <v>139</v>
      </c>
      <c r="F41" s="361" t="s">
        <v>96</v>
      </c>
      <c r="G41" s="386" t="s">
        <v>319</v>
      </c>
      <c r="H41" s="361" t="s">
        <v>148</v>
      </c>
      <c r="I41" s="363">
        <v>0.34300000000000003</v>
      </c>
      <c r="J41" s="362" t="s">
        <v>320</v>
      </c>
      <c r="K41" s="403">
        <v>1251881.99</v>
      </c>
      <c r="L41" s="39">
        <f t="shared" si="5"/>
        <v>751129.19</v>
      </c>
      <c r="M41" s="45">
        <f t="shared" si="15"/>
        <v>500752.80000000005</v>
      </c>
      <c r="N41" s="46">
        <v>0.6</v>
      </c>
      <c r="O41" s="39">
        <f t="shared" si="6"/>
        <v>751129.19</v>
      </c>
      <c r="P41" s="1" t="b">
        <f t="shared" si="16"/>
        <v>1</v>
      </c>
      <c r="Q41" s="37">
        <f t="shared" si="2"/>
        <v>0.6</v>
      </c>
      <c r="R41" s="38" t="b">
        <f t="shared" si="17"/>
        <v>1</v>
      </c>
      <c r="S41" s="38" t="b">
        <f t="shared" si="18"/>
        <v>1</v>
      </c>
    </row>
    <row r="42" spans="1:19" ht="60" customHeight="1">
      <c r="A42" s="96" t="s">
        <v>80</v>
      </c>
      <c r="B42" s="365" t="s">
        <v>321</v>
      </c>
      <c r="C42" s="367" t="s">
        <v>141</v>
      </c>
      <c r="D42" s="365" t="s">
        <v>318</v>
      </c>
      <c r="E42" s="369" t="s">
        <v>139</v>
      </c>
      <c r="F42" s="365" t="s">
        <v>96</v>
      </c>
      <c r="G42" s="386" t="s">
        <v>322</v>
      </c>
      <c r="H42" s="367" t="s">
        <v>148</v>
      </c>
      <c r="I42" s="368">
        <v>0.29699999999999999</v>
      </c>
      <c r="J42" s="366" t="s">
        <v>320</v>
      </c>
      <c r="K42" s="403">
        <v>967033.43</v>
      </c>
      <c r="L42" s="39">
        <f t="shared" si="5"/>
        <v>580220.05000000005</v>
      </c>
      <c r="M42" s="45">
        <f t="shared" si="15"/>
        <v>386813.38</v>
      </c>
      <c r="N42" s="46">
        <v>0.6</v>
      </c>
      <c r="O42" s="39">
        <f t="shared" si="6"/>
        <v>580220.05000000005</v>
      </c>
      <c r="P42" s="1" t="b">
        <f t="shared" si="16"/>
        <v>1</v>
      </c>
      <c r="Q42" s="37">
        <f t="shared" si="2"/>
        <v>0.6</v>
      </c>
      <c r="R42" s="38" t="b">
        <f t="shared" si="17"/>
        <v>1</v>
      </c>
      <c r="S42" s="38" t="b">
        <f t="shared" si="18"/>
        <v>1</v>
      </c>
    </row>
    <row r="43" spans="1:19" ht="60" customHeight="1">
      <c r="A43" s="96" t="s">
        <v>81</v>
      </c>
      <c r="B43" s="370" t="s">
        <v>323</v>
      </c>
      <c r="C43" s="370" t="s">
        <v>141</v>
      </c>
      <c r="D43" s="370" t="s">
        <v>324</v>
      </c>
      <c r="E43" s="371" t="s">
        <v>124</v>
      </c>
      <c r="F43" s="370" t="s">
        <v>90</v>
      </c>
      <c r="G43" s="394" t="s">
        <v>325</v>
      </c>
      <c r="H43" s="370" t="s">
        <v>148</v>
      </c>
      <c r="I43" s="372">
        <v>0.58099999999999996</v>
      </c>
      <c r="J43" s="371" t="s">
        <v>236</v>
      </c>
      <c r="K43" s="403">
        <v>2184794.89</v>
      </c>
      <c r="L43" s="39">
        <f t="shared" si="5"/>
        <v>1092397.44</v>
      </c>
      <c r="M43" s="45">
        <f t="shared" si="15"/>
        <v>1092397.4500000002</v>
      </c>
      <c r="N43" s="46">
        <v>0.5</v>
      </c>
      <c r="O43" s="39">
        <f t="shared" si="6"/>
        <v>1092397.44</v>
      </c>
      <c r="P43" s="1" t="b">
        <f t="shared" si="16"/>
        <v>1</v>
      </c>
      <c r="Q43" s="37">
        <f t="shared" si="2"/>
        <v>0.5</v>
      </c>
      <c r="R43" s="38" t="b">
        <f t="shared" si="17"/>
        <v>1</v>
      </c>
      <c r="S43" s="38" t="b">
        <f t="shared" si="18"/>
        <v>1</v>
      </c>
    </row>
    <row r="44" spans="1:19" s="382" customFormat="1" ht="60" customHeight="1">
      <c r="A44" s="412" t="s">
        <v>380</v>
      </c>
      <c r="B44" s="413" t="s">
        <v>326</v>
      </c>
      <c r="C44" s="417" t="s">
        <v>141</v>
      </c>
      <c r="D44" s="418" t="s">
        <v>272</v>
      </c>
      <c r="E44" s="419" t="s">
        <v>113</v>
      </c>
      <c r="F44" s="418" t="s">
        <v>114</v>
      </c>
      <c r="G44" s="418" t="s">
        <v>327</v>
      </c>
      <c r="H44" s="417" t="s">
        <v>148</v>
      </c>
      <c r="I44" s="420">
        <v>0.161</v>
      </c>
      <c r="J44" s="421" t="s">
        <v>274</v>
      </c>
      <c r="K44" s="422">
        <v>136684.35</v>
      </c>
      <c r="L44" s="414">
        <v>82010.61</v>
      </c>
      <c r="M44" s="415">
        <f>K44-L44</f>
        <v>54673.740000000005</v>
      </c>
      <c r="N44" s="416">
        <v>0.6</v>
      </c>
      <c r="O44" s="414">
        <f>L44</f>
        <v>82010.61</v>
      </c>
      <c r="P44" s="1" t="b">
        <f t="shared" si="16"/>
        <v>1</v>
      </c>
      <c r="Q44" s="37">
        <f t="shared" si="2"/>
        <v>0.6</v>
      </c>
      <c r="R44" s="38" t="b">
        <f t="shared" si="17"/>
        <v>1</v>
      </c>
      <c r="S44" s="38" t="b">
        <f t="shared" si="18"/>
        <v>1</v>
      </c>
    </row>
    <row r="45" spans="1:19" ht="60" customHeight="1">
      <c r="A45" s="423" t="s">
        <v>381</v>
      </c>
      <c r="B45" s="394" t="s">
        <v>328</v>
      </c>
      <c r="C45" s="389" t="s">
        <v>141</v>
      </c>
      <c r="D45" s="389" t="s">
        <v>197</v>
      </c>
      <c r="E45" s="378" t="s">
        <v>101</v>
      </c>
      <c r="F45" s="389" t="s">
        <v>85</v>
      </c>
      <c r="G45" s="390" t="s">
        <v>329</v>
      </c>
      <c r="H45" s="389" t="s">
        <v>148</v>
      </c>
      <c r="I45" s="392">
        <v>0.34</v>
      </c>
      <c r="J45" s="393" t="s">
        <v>199</v>
      </c>
      <c r="K45" s="402">
        <v>360520.08</v>
      </c>
      <c r="L45" s="424">
        <v>7386.98</v>
      </c>
      <c r="M45" s="45">
        <f t="shared" ref="M45" si="19">K45-L45</f>
        <v>353133.10000000003</v>
      </c>
      <c r="N45" s="46">
        <v>0.5</v>
      </c>
      <c r="O45" s="424">
        <f t="shared" ref="O45" si="20">L45</f>
        <v>7386.98</v>
      </c>
      <c r="P45" s="1" t="b">
        <f>L44=SUM(O44:O44)</f>
        <v>1</v>
      </c>
      <c r="Q45" s="37">
        <f t="shared" si="2"/>
        <v>2.0500000000000001E-2</v>
      </c>
      <c r="R45" s="38" t="b">
        <f>Q45=N44</f>
        <v>0</v>
      </c>
      <c r="S45" s="38" t="b">
        <f>K44=L44+M44</f>
        <v>1</v>
      </c>
    </row>
    <row r="46" spans="1:19" ht="20.100000000000001" customHeight="1">
      <c r="A46" s="435" t="s">
        <v>37</v>
      </c>
      <c r="B46" s="436"/>
      <c r="C46" s="436"/>
      <c r="D46" s="436"/>
      <c r="E46" s="436"/>
      <c r="F46" s="436"/>
      <c r="G46" s="436"/>
      <c r="H46" s="437"/>
      <c r="I46" s="47">
        <f>SUM(I3:I45)</f>
        <v>24.462</v>
      </c>
      <c r="J46" s="48" t="s">
        <v>12</v>
      </c>
      <c r="K46" s="159">
        <f>SUM(K3:K45)</f>
        <v>33385790.810000002</v>
      </c>
      <c r="L46" s="49">
        <f>SUM(L3:L45)</f>
        <v>19514158.710000001</v>
      </c>
      <c r="M46" s="49">
        <f>SUM(M3:M45)</f>
        <v>13871632.100000001</v>
      </c>
      <c r="N46" s="49"/>
      <c r="O46" s="49">
        <f>SUM(O3:O45)</f>
        <v>19514158.710000001</v>
      </c>
      <c r="P46" s="1" t="b">
        <f t="shared" si="11"/>
        <v>1</v>
      </c>
      <c r="Q46" s="37">
        <f>ROUND(L46/K46,4)</f>
        <v>0.58450000000000002</v>
      </c>
      <c r="R46" s="38" t="s">
        <v>12</v>
      </c>
      <c r="S46" s="38" t="b">
        <f t="shared" si="12"/>
        <v>1</v>
      </c>
    </row>
    <row r="47" spans="1:19">
      <c r="A47" s="97"/>
      <c r="B47" s="31"/>
      <c r="C47" s="31"/>
      <c r="D47" s="31"/>
      <c r="E47" s="31"/>
      <c r="F47" s="31"/>
      <c r="G47" s="31"/>
      <c r="H47" s="31"/>
    </row>
    <row r="48" spans="1:19">
      <c r="A48" s="98" t="s">
        <v>38</v>
      </c>
      <c r="B48" s="30"/>
      <c r="C48" s="30"/>
      <c r="D48" s="30"/>
      <c r="E48" s="30"/>
      <c r="F48" s="30"/>
      <c r="G48" s="30"/>
      <c r="H48" s="30"/>
      <c r="I48" s="13"/>
      <c r="J48" s="13"/>
      <c r="K48" s="161"/>
      <c r="L48" s="13"/>
      <c r="M48" s="13"/>
      <c r="O48" s="13"/>
      <c r="P48" s="1"/>
      <c r="S48" s="38"/>
    </row>
    <row r="49" spans="1:16" ht="28.5" customHeight="1">
      <c r="A49" s="438" t="s">
        <v>34</v>
      </c>
      <c r="B49" s="438"/>
      <c r="C49" s="438"/>
      <c r="D49" s="438"/>
      <c r="E49" s="438"/>
      <c r="F49" s="438"/>
      <c r="G49" s="438"/>
      <c r="H49" s="438"/>
      <c r="I49" s="438"/>
      <c r="J49" s="438"/>
      <c r="K49" s="438"/>
      <c r="L49" s="438"/>
      <c r="M49" s="438"/>
      <c r="N49" s="438"/>
      <c r="O49" s="438"/>
      <c r="P49" s="1"/>
    </row>
    <row r="50" spans="1:16">
      <c r="B50" s="32"/>
      <c r="C50" s="32"/>
      <c r="D50" s="32"/>
      <c r="E50" s="32"/>
      <c r="F50" s="32"/>
      <c r="G50" s="32"/>
      <c r="H50" s="32"/>
      <c r="K50" s="162"/>
    </row>
  </sheetData>
  <mergeCells count="16">
    <mergeCell ref="N1:N2"/>
    <mergeCell ref="A46:H46"/>
    <mergeCell ref="A49:O49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R34:R38 Q46:R46 P46:P60 S46:S60">
    <cfRule type="cellIs" dxfId="56" priority="50" operator="equal">
      <formula>FALSE</formula>
    </cfRule>
  </conditionalFormatting>
  <conditionalFormatting sqref="P34:P38">
    <cfRule type="cellIs" dxfId="55" priority="49" operator="equal">
      <formula>FALSE</formula>
    </cfRule>
  </conditionalFormatting>
  <conditionalFormatting sqref="P34:P38 P46:R46 R34:R38">
    <cfRule type="containsText" dxfId="54" priority="48" operator="containsText" text="fałsz">
      <formula>NOT(ISERROR(SEARCH("fałsz",P34)))</formula>
    </cfRule>
  </conditionalFormatting>
  <conditionalFormatting sqref="S34:S38 S48">
    <cfRule type="cellIs" dxfId="53" priority="47" operator="equal">
      <formula>FALSE</formula>
    </cfRule>
  </conditionalFormatting>
  <conditionalFormatting sqref="S34:S38">
    <cfRule type="cellIs" dxfId="52" priority="46" operator="equal">
      <formula>FALSE</formula>
    </cfRule>
  </conditionalFormatting>
  <conditionalFormatting sqref="R39:R44">
    <cfRule type="cellIs" dxfId="51" priority="40" operator="equal">
      <formula>FALSE</formula>
    </cfRule>
  </conditionalFormatting>
  <conditionalFormatting sqref="P39:P44">
    <cfRule type="cellIs" dxfId="50" priority="39" operator="equal">
      <formula>FALSE</formula>
    </cfRule>
  </conditionalFormatting>
  <conditionalFormatting sqref="P39:P44 R39:R44">
    <cfRule type="containsText" dxfId="49" priority="38" operator="containsText" text="fałsz">
      <formula>NOT(ISERROR(SEARCH("fałsz",P39)))</formula>
    </cfRule>
  </conditionalFormatting>
  <conditionalFormatting sqref="S39:S44">
    <cfRule type="cellIs" dxfId="48" priority="37" operator="equal">
      <formula>FALSE</formula>
    </cfRule>
  </conditionalFormatting>
  <conditionalFormatting sqref="S39:S44">
    <cfRule type="cellIs" dxfId="47" priority="36" operator="equal">
      <formula>FALSE</formula>
    </cfRule>
  </conditionalFormatting>
  <conditionalFormatting sqref="R45">
    <cfRule type="cellIs" dxfId="46" priority="35" operator="equal">
      <formula>FALSE</formula>
    </cfRule>
  </conditionalFormatting>
  <conditionalFormatting sqref="P45">
    <cfRule type="cellIs" dxfId="45" priority="34" operator="equal">
      <formula>FALSE</formula>
    </cfRule>
  </conditionalFormatting>
  <conditionalFormatting sqref="P45 R45">
    <cfRule type="containsText" dxfId="44" priority="33" operator="containsText" text="fałsz">
      <formula>NOT(ISERROR(SEARCH("fałsz",P45)))</formula>
    </cfRule>
  </conditionalFormatting>
  <conditionalFormatting sqref="S45">
    <cfRule type="cellIs" dxfId="43" priority="32" operator="equal">
      <formula>FALSE</formula>
    </cfRule>
  </conditionalFormatting>
  <conditionalFormatting sqref="S45">
    <cfRule type="cellIs" dxfId="42" priority="31" operator="equal">
      <formula>FALSE</formula>
    </cfRule>
  </conditionalFormatting>
  <conditionalFormatting sqref="Q3:R3 R32:R33 R4:R6 Q4:Q45">
    <cfRule type="cellIs" dxfId="41" priority="30" operator="equal">
      <formula>FALSE</formula>
    </cfRule>
  </conditionalFormatting>
  <conditionalFormatting sqref="P3:P6 P32:P33">
    <cfRule type="cellIs" dxfId="40" priority="29" operator="equal">
      <formula>FALSE</formula>
    </cfRule>
  </conditionalFormatting>
  <conditionalFormatting sqref="P3:R3 P32:P33 R32:R33 P4:P6 R4:R6 Q4:Q45">
    <cfRule type="containsText" dxfId="39" priority="28" operator="containsText" text="fałsz">
      <formula>NOT(ISERROR(SEARCH("fałsz",P3)))</formula>
    </cfRule>
  </conditionalFormatting>
  <conditionalFormatting sqref="S3:S6 S32:S33">
    <cfRule type="cellIs" dxfId="38" priority="27" operator="equal">
      <formula>FALSE</formula>
    </cfRule>
  </conditionalFormatting>
  <conditionalFormatting sqref="S3:S6 S32:S33">
    <cfRule type="cellIs" dxfId="37" priority="26" operator="equal">
      <formula>FALSE</formula>
    </cfRule>
  </conditionalFormatting>
  <conditionalFormatting sqref="R30:R31 R7:R11">
    <cfRule type="cellIs" dxfId="36" priority="25" operator="equal">
      <formula>FALSE</formula>
    </cfRule>
  </conditionalFormatting>
  <conditionalFormatting sqref="P30:P31 P7:P11">
    <cfRule type="cellIs" dxfId="35" priority="24" operator="equal">
      <formula>FALSE</formula>
    </cfRule>
  </conditionalFormatting>
  <conditionalFormatting sqref="P30:P31 P7:P11 R7:R11 R30:R31">
    <cfRule type="containsText" dxfId="34" priority="23" operator="containsText" text="fałsz">
      <formula>NOT(ISERROR(SEARCH("fałsz",P7)))</formula>
    </cfRule>
  </conditionalFormatting>
  <conditionalFormatting sqref="S30:S31 S7:S11">
    <cfRule type="cellIs" dxfId="33" priority="22" operator="equal">
      <formula>FALSE</formula>
    </cfRule>
  </conditionalFormatting>
  <conditionalFormatting sqref="S30:S31 S7:S11">
    <cfRule type="cellIs" dxfId="32" priority="21" operator="equal">
      <formula>FALSE</formula>
    </cfRule>
  </conditionalFormatting>
  <conditionalFormatting sqref="R12:R14 R27:R29">
    <cfRule type="cellIs" dxfId="31" priority="20" operator="equal">
      <formula>FALSE</formula>
    </cfRule>
  </conditionalFormatting>
  <conditionalFormatting sqref="P12:P14 P27:P29">
    <cfRule type="cellIs" dxfId="30" priority="19" operator="equal">
      <formula>FALSE</formula>
    </cfRule>
  </conditionalFormatting>
  <conditionalFormatting sqref="P12:P14 P27:P29 R27:R29 R12:R14">
    <cfRule type="containsText" dxfId="29" priority="18" operator="containsText" text="fałsz">
      <formula>NOT(ISERROR(SEARCH("fałsz",P12)))</formula>
    </cfRule>
  </conditionalFormatting>
  <conditionalFormatting sqref="S12:S14 S27:S29">
    <cfRule type="cellIs" dxfId="28" priority="17" operator="equal">
      <formula>FALSE</formula>
    </cfRule>
  </conditionalFormatting>
  <conditionalFormatting sqref="S12:S14 S27:S29">
    <cfRule type="cellIs" dxfId="27" priority="16" operator="equal">
      <formula>FALSE</formula>
    </cfRule>
  </conditionalFormatting>
  <conditionalFormatting sqref="R15:R18">
    <cfRule type="cellIs" dxfId="26" priority="15" operator="equal">
      <formula>FALSE</formula>
    </cfRule>
  </conditionalFormatting>
  <conditionalFormatting sqref="P15:P18">
    <cfRule type="cellIs" dxfId="25" priority="14" operator="equal">
      <formula>FALSE</formula>
    </cfRule>
  </conditionalFormatting>
  <conditionalFormatting sqref="P15:P18 R15:R18">
    <cfRule type="containsText" dxfId="24" priority="13" operator="containsText" text="fałsz">
      <formula>NOT(ISERROR(SEARCH("fałsz",P15)))</formula>
    </cfRule>
  </conditionalFormatting>
  <conditionalFormatting sqref="S15:S18">
    <cfRule type="cellIs" dxfId="23" priority="12" operator="equal">
      <formula>FALSE</formula>
    </cfRule>
  </conditionalFormatting>
  <conditionalFormatting sqref="S15:S18">
    <cfRule type="cellIs" dxfId="22" priority="11" operator="equal">
      <formula>FALSE</formula>
    </cfRule>
  </conditionalFormatting>
  <conditionalFormatting sqref="R19:R23">
    <cfRule type="cellIs" dxfId="21" priority="10" operator="equal">
      <formula>FALSE</formula>
    </cfRule>
  </conditionalFormatting>
  <conditionalFormatting sqref="P19:P23">
    <cfRule type="cellIs" dxfId="20" priority="9" operator="equal">
      <formula>FALSE</formula>
    </cfRule>
  </conditionalFormatting>
  <conditionalFormatting sqref="P19:P23 R19:R23">
    <cfRule type="containsText" dxfId="19" priority="8" operator="containsText" text="fałsz">
      <formula>NOT(ISERROR(SEARCH("fałsz",P19)))</formula>
    </cfRule>
  </conditionalFormatting>
  <conditionalFormatting sqref="S19:S23">
    <cfRule type="cellIs" dxfId="18" priority="7" operator="equal">
      <formula>FALSE</formula>
    </cfRule>
  </conditionalFormatting>
  <conditionalFormatting sqref="S19:S23">
    <cfRule type="cellIs" dxfId="17" priority="6" operator="equal">
      <formula>FALSE</formula>
    </cfRule>
  </conditionalFormatting>
  <conditionalFormatting sqref="R24:R26">
    <cfRule type="cellIs" dxfId="16" priority="5" operator="equal">
      <formula>FALSE</formula>
    </cfRule>
  </conditionalFormatting>
  <conditionalFormatting sqref="P24:P26">
    <cfRule type="cellIs" dxfId="15" priority="4" operator="equal">
      <formula>FALSE</formula>
    </cfRule>
  </conditionalFormatting>
  <conditionalFormatting sqref="P24:P26 R24:R26">
    <cfRule type="containsText" dxfId="14" priority="3" operator="containsText" text="fałsz">
      <formula>NOT(ISERROR(SEARCH("fałsz",P24)))</formula>
    </cfRule>
  </conditionalFormatting>
  <conditionalFormatting sqref="S24:S26">
    <cfRule type="cellIs" dxfId="13" priority="2" operator="equal">
      <formula>FALSE</formula>
    </cfRule>
  </conditionalFormatting>
  <conditionalFormatting sqref="S24:S26">
    <cfRule type="cellIs" dxfId="12" priority="1" operator="equal">
      <formula>FALSE</formula>
    </cfRule>
  </conditionalFormatting>
  <dataValidations disablePrompts="1" count="2">
    <dataValidation type="list" allowBlank="1" showInputMessage="1" showErrorMessage="1" sqref="C3:C45" xr:uid="{00000000-0002-0000-0100-000000000000}">
      <formula1>"N"</formula1>
    </dataValidation>
    <dataValidation type="list" allowBlank="1" showInputMessage="1" showErrorMessage="1" sqref="H3:H45" xr:uid="{00000000-0002-0000-0100-000001000000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1" fitToHeight="0" orientation="landscape" r:id="rId1"/>
  <headerFooter>
    <oddHeader>&amp;LWojewództwo &amp;K000000Lubuskie &amp;K01+000-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9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/>
  <cols>
    <col min="1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>
      <c r="A1" s="434" t="s">
        <v>4</v>
      </c>
      <c r="B1" s="434" t="s">
        <v>5</v>
      </c>
      <c r="C1" s="442" t="s">
        <v>40</v>
      </c>
      <c r="D1" s="439" t="s">
        <v>6</v>
      </c>
      <c r="E1" s="439" t="s">
        <v>27</v>
      </c>
      <c r="F1" s="439" t="s">
        <v>7</v>
      </c>
      <c r="G1" s="434" t="s">
        <v>22</v>
      </c>
      <c r="H1" s="434" t="s">
        <v>8</v>
      </c>
      <c r="I1" s="434" t="s">
        <v>21</v>
      </c>
      <c r="J1" s="447" t="s">
        <v>9</v>
      </c>
      <c r="K1" s="434" t="s">
        <v>14</v>
      </c>
      <c r="L1" s="439" t="s">
        <v>11</v>
      </c>
      <c r="M1" s="434" t="s">
        <v>10</v>
      </c>
      <c r="N1" s="53" t="s">
        <v>39</v>
      </c>
      <c r="O1" s="1"/>
    </row>
    <row r="2" spans="1:18" ht="33.75" customHeight="1">
      <c r="A2" s="434"/>
      <c r="B2" s="434"/>
      <c r="C2" s="443"/>
      <c r="D2" s="440"/>
      <c r="E2" s="440"/>
      <c r="F2" s="440"/>
      <c r="G2" s="434"/>
      <c r="H2" s="434"/>
      <c r="I2" s="434"/>
      <c r="J2" s="447"/>
      <c r="K2" s="434"/>
      <c r="L2" s="440"/>
      <c r="M2" s="434"/>
      <c r="N2" s="53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>
      <c r="A3" s="40"/>
      <c r="B3" s="40"/>
      <c r="C3" s="41"/>
      <c r="D3" s="42"/>
      <c r="E3" s="42"/>
      <c r="F3" s="40"/>
      <c r="G3" s="40"/>
      <c r="H3" s="43"/>
      <c r="I3" s="44"/>
      <c r="J3" s="39"/>
      <c r="K3" s="39"/>
      <c r="L3" s="45"/>
      <c r="M3" s="46"/>
      <c r="N3" s="424"/>
      <c r="O3" s="1" t="b">
        <f t="shared" ref="O3:O5" si="0">K3=SUM(N3:N3)</f>
        <v>1</v>
      </c>
      <c r="P3" s="37" t="e">
        <f t="shared" ref="P3:P5" si="1">ROUND(K3/J3,4)</f>
        <v>#DIV/0!</v>
      </c>
      <c r="Q3" s="38" t="e">
        <f t="shared" ref="Q3:Q4" si="2">P3=M3</f>
        <v>#DIV/0!</v>
      </c>
      <c r="R3" s="38" t="b">
        <f t="shared" ref="R3:R5" si="3">J3=K3+L3</f>
        <v>1</v>
      </c>
    </row>
    <row r="4" spans="1:18" ht="30" customHeight="1">
      <c r="A4" s="40"/>
      <c r="B4" s="40"/>
      <c r="C4" s="41"/>
      <c r="D4" s="42"/>
      <c r="E4" s="42"/>
      <c r="F4" s="40"/>
      <c r="G4" s="40"/>
      <c r="H4" s="43"/>
      <c r="I4" s="44"/>
      <c r="J4" s="39"/>
      <c r="K4" s="39"/>
      <c r="L4" s="45"/>
      <c r="M4" s="46"/>
      <c r="N4" s="424"/>
      <c r="O4" s="1" t="b">
        <f t="shared" si="0"/>
        <v>1</v>
      </c>
      <c r="P4" s="37" t="e">
        <f t="shared" si="1"/>
        <v>#DIV/0!</v>
      </c>
      <c r="Q4" s="38" t="e">
        <f t="shared" si="2"/>
        <v>#DIV/0!</v>
      </c>
      <c r="R4" s="38" t="b">
        <f t="shared" si="3"/>
        <v>1</v>
      </c>
    </row>
    <row r="5" spans="1:18" ht="20.100000000000001" customHeight="1">
      <c r="A5" s="446" t="s">
        <v>37</v>
      </c>
      <c r="B5" s="446"/>
      <c r="C5" s="446"/>
      <c r="D5" s="446"/>
      <c r="E5" s="446"/>
      <c r="F5" s="446"/>
      <c r="G5" s="446"/>
      <c r="H5" s="47">
        <f>SUM(H3:H4)</f>
        <v>0</v>
      </c>
      <c r="I5" s="48" t="s">
        <v>12</v>
      </c>
      <c r="J5" s="49">
        <f>SUM(J3:J4)</f>
        <v>0</v>
      </c>
      <c r="K5" s="49">
        <f>SUM(K3:K4)</f>
        <v>0</v>
      </c>
      <c r="L5" s="49">
        <f>SUM(L3:L4)</f>
        <v>0</v>
      </c>
      <c r="M5" s="51" t="s">
        <v>12</v>
      </c>
      <c r="N5" s="50">
        <f>SUM(N3:N4)</f>
        <v>0</v>
      </c>
      <c r="O5" s="1" t="b">
        <f t="shared" si="0"/>
        <v>1</v>
      </c>
      <c r="P5" s="37" t="e">
        <f t="shared" si="1"/>
        <v>#DIV/0!</v>
      </c>
      <c r="Q5" s="38" t="s">
        <v>12</v>
      </c>
      <c r="R5" s="38" t="b">
        <f t="shared" si="3"/>
        <v>1</v>
      </c>
    </row>
    <row r="6" spans="1:18">
      <c r="A6" s="31"/>
      <c r="B6" s="31"/>
      <c r="C6" s="31"/>
      <c r="D6" s="31"/>
      <c r="E6" s="31"/>
      <c r="F6" s="31"/>
      <c r="G6" s="31"/>
    </row>
    <row r="7" spans="1:18">
      <c r="A7" s="30" t="s">
        <v>38</v>
      </c>
      <c r="B7" s="30"/>
      <c r="C7" s="30"/>
      <c r="D7" s="30"/>
      <c r="E7" s="30"/>
      <c r="F7" s="30"/>
      <c r="G7" s="30"/>
      <c r="H7" s="13"/>
      <c r="I7" s="13"/>
      <c r="J7" s="5"/>
      <c r="K7" s="13"/>
      <c r="L7" s="13"/>
      <c r="N7" s="13"/>
      <c r="O7" s="1"/>
      <c r="R7" s="38"/>
    </row>
    <row r="8" spans="1:18" ht="28.5" customHeight="1">
      <c r="A8" s="438" t="s">
        <v>34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1"/>
    </row>
    <row r="9" spans="1:18">
      <c r="B9" s="32"/>
      <c r="C9" s="32"/>
      <c r="D9" s="32"/>
      <c r="E9" s="32"/>
      <c r="F9" s="32"/>
      <c r="G9" s="32"/>
      <c r="J9" s="27"/>
    </row>
  </sheetData>
  <mergeCells count="15">
    <mergeCell ref="M1:M2"/>
    <mergeCell ref="A5:G5"/>
    <mergeCell ref="A8:N8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R5">
    <cfRule type="cellIs" dxfId="7" priority="5" operator="equal">
      <formula>FALSE</formula>
    </cfRule>
  </conditionalFormatting>
  <conditionalFormatting sqref="O3:Q5">
    <cfRule type="containsText" dxfId="6" priority="3" operator="containsText" text="fałsz">
      <formula>NOT(ISERROR(SEARCH("fałsz",O3)))</formula>
    </cfRule>
  </conditionalFormatting>
  <conditionalFormatting sqref="R7">
    <cfRule type="cellIs" dxfId="5" priority="2" operator="equal">
      <formula>FALSE</formula>
    </cfRule>
  </conditionalFormatting>
  <conditionalFormatting sqref="R7">
    <cfRule type="cellIs" dxfId="4" priority="1" operator="equal">
      <formula>FALSE</formula>
    </cfRule>
  </conditionalFormatting>
  <dataValidations disablePrompts="1" count="2">
    <dataValidation type="list" allowBlank="1" showInputMessage="1" showErrorMessage="1" sqref="C3:C4" xr:uid="{00000000-0002-0000-0300-000000000000}">
      <formula1>"N"</formula1>
    </dataValidation>
    <dataValidation type="list" allowBlank="1" showInputMessage="1" showErrorMessage="1" sqref="G3:G4" xr:uid="{00000000-0002-0000-0300-000001000000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93" fitToHeight="0" orientation="landscape" r:id="rId1"/>
  <headerFooter>
    <oddHeader>&amp;LWojewództwo Lubuskie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6"/>
  <sheetViews>
    <sheetView showGridLines="0" view="pageBreakPreview" zoomScale="85" zoomScaleNormal="90" zoomScaleSheetLayoutView="85" workbookViewId="0">
      <selection sqref="A1:A2"/>
    </sheetView>
  </sheetViews>
  <sheetFormatPr defaultColWidth="9.140625" defaultRowHeight="15"/>
  <cols>
    <col min="1" max="1" width="10.140625" style="3" customWidth="1"/>
    <col min="2" max="2" width="22.42578125" style="3" customWidth="1"/>
    <col min="3" max="6" width="15.7109375" style="3" customWidth="1"/>
    <col min="7" max="7" width="24.7109375" style="3" customWidth="1"/>
    <col min="8" max="10" width="15.7109375" style="3" customWidth="1"/>
    <col min="11" max="11" width="15.7109375" style="160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>
      <c r="A1" s="434" t="s">
        <v>4</v>
      </c>
      <c r="B1" s="434" t="s">
        <v>5</v>
      </c>
      <c r="C1" s="442" t="s">
        <v>40</v>
      </c>
      <c r="D1" s="439" t="s">
        <v>6</v>
      </c>
      <c r="E1" s="439" t="s">
        <v>27</v>
      </c>
      <c r="F1" s="439" t="s">
        <v>13</v>
      </c>
      <c r="G1" s="439" t="s">
        <v>7</v>
      </c>
      <c r="H1" s="434" t="s">
        <v>22</v>
      </c>
      <c r="I1" s="434" t="s">
        <v>8</v>
      </c>
      <c r="J1" s="434" t="s">
        <v>21</v>
      </c>
      <c r="K1" s="441" t="s">
        <v>9</v>
      </c>
      <c r="L1" s="434" t="s">
        <v>14</v>
      </c>
      <c r="M1" s="439" t="s">
        <v>11</v>
      </c>
      <c r="N1" s="434" t="s">
        <v>10</v>
      </c>
      <c r="O1" s="53" t="s">
        <v>39</v>
      </c>
      <c r="P1" s="1"/>
    </row>
    <row r="2" spans="1:19" ht="33.75" customHeight="1">
      <c r="A2" s="434"/>
      <c r="B2" s="434"/>
      <c r="C2" s="443"/>
      <c r="D2" s="440"/>
      <c r="E2" s="440"/>
      <c r="F2" s="440"/>
      <c r="G2" s="440"/>
      <c r="H2" s="434"/>
      <c r="I2" s="434"/>
      <c r="J2" s="434"/>
      <c r="K2" s="441"/>
      <c r="L2" s="434"/>
      <c r="M2" s="440"/>
      <c r="N2" s="434"/>
      <c r="O2" s="53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s="382" customFormat="1" ht="60" customHeight="1">
      <c r="A3" s="96">
        <v>1</v>
      </c>
      <c r="B3" s="394" t="s">
        <v>330</v>
      </c>
      <c r="C3" s="389" t="s">
        <v>141</v>
      </c>
      <c r="D3" s="389" t="s">
        <v>205</v>
      </c>
      <c r="E3" s="378" t="s">
        <v>104</v>
      </c>
      <c r="F3" s="389" t="s">
        <v>86</v>
      </c>
      <c r="G3" s="390" t="s">
        <v>331</v>
      </c>
      <c r="H3" s="389" t="s">
        <v>148</v>
      </c>
      <c r="I3" s="392">
        <v>0.54600000000000004</v>
      </c>
      <c r="J3" s="393" t="s">
        <v>207</v>
      </c>
      <c r="K3" s="402">
        <v>600145.81000000006</v>
      </c>
      <c r="L3" s="39">
        <f t="shared" ref="L3:L21" si="0">ROUNDDOWN(K3*N3,2)</f>
        <v>360087.48</v>
      </c>
      <c r="M3" s="45">
        <f t="shared" ref="M3:M21" si="1">K3-L3</f>
        <v>240058.33000000007</v>
      </c>
      <c r="N3" s="46">
        <v>0.6</v>
      </c>
      <c r="O3" s="39">
        <f t="shared" ref="O3:O21" si="2">L3</f>
        <v>360087.48</v>
      </c>
      <c r="P3" s="1" t="b">
        <f t="shared" ref="P3:P22" si="3">L3=SUM(O3:O3)</f>
        <v>1</v>
      </c>
      <c r="Q3" s="37">
        <f t="shared" ref="Q3:Q22" si="4">ROUND(L3/K3,4)</f>
        <v>0.6</v>
      </c>
      <c r="R3" s="38" t="b">
        <f t="shared" ref="R3:R21" si="5">Q3=N3</f>
        <v>1</v>
      </c>
      <c r="S3" s="38" t="b">
        <f t="shared" ref="S3:S22" si="6">K3=L3+M3</f>
        <v>1</v>
      </c>
    </row>
    <row r="4" spans="1:19" s="382" customFormat="1" ht="60" customHeight="1">
      <c r="A4" s="163">
        <v>2</v>
      </c>
      <c r="B4" s="383" t="s">
        <v>332</v>
      </c>
      <c r="C4" s="383" t="s">
        <v>141</v>
      </c>
      <c r="D4" s="383" t="s">
        <v>333</v>
      </c>
      <c r="E4" s="384" t="s">
        <v>133</v>
      </c>
      <c r="F4" s="383" t="s">
        <v>131</v>
      </c>
      <c r="G4" s="383" t="s">
        <v>334</v>
      </c>
      <c r="H4" s="383" t="s">
        <v>148</v>
      </c>
      <c r="I4" s="385">
        <v>0.20782999999999999</v>
      </c>
      <c r="J4" s="384" t="s">
        <v>335</v>
      </c>
      <c r="K4" s="403">
        <v>244744.47</v>
      </c>
      <c r="L4" s="39">
        <f t="shared" si="0"/>
        <v>146846.68</v>
      </c>
      <c r="M4" s="45">
        <f t="shared" si="1"/>
        <v>97897.790000000008</v>
      </c>
      <c r="N4" s="46">
        <v>0.6</v>
      </c>
      <c r="O4" s="39">
        <f t="shared" si="2"/>
        <v>146846.68</v>
      </c>
      <c r="P4" s="1" t="b">
        <f t="shared" si="3"/>
        <v>1</v>
      </c>
      <c r="Q4" s="37">
        <f t="shared" si="4"/>
        <v>0.6</v>
      </c>
      <c r="R4" s="38" t="b">
        <f t="shared" si="5"/>
        <v>1</v>
      </c>
      <c r="S4" s="38" t="b">
        <f t="shared" si="6"/>
        <v>1</v>
      </c>
    </row>
    <row r="5" spans="1:19" s="382" customFormat="1" ht="60" customHeight="1">
      <c r="A5" s="96">
        <v>3</v>
      </c>
      <c r="B5" s="394" t="s">
        <v>336</v>
      </c>
      <c r="C5" s="389" t="s">
        <v>141</v>
      </c>
      <c r="D5" s="390" t="s">
        <v>337</v>
      </c>
      <c r="E5" s="391" t="s">
        <v>108</v>
      </c>
      <c r="F5" s="389" t="s">
        <v>107</v>
      </c>
      <c r="G5" s="390" t="s">
        <v>338</v>
      </c>
      <c r="H5" s="389" t="s">
        <v>148</v>
      </c>
      <c r="I5" s="392">
        <v>0.48</v>
      </c>
      <c r="J5" s="393" t="s">
        <v>160</v>
      </c>
      <c r="K5" s="401">
        <v>292847.84000000003</v>
      </c>
      <c r="L5" s="39">
        <f t="shared" si="0"/>
        <v>175708.7</v>
      </c>
      <c r="M5" s="45">
        <f t="shared" si="1"/>
        <v>117139.14000000001</v>
      </c>
      <c r="N5" s="46">
        <v>0.6</v>
      </c>
      <c r="O5" s="39">
        <f t="shared" si="2"/>
        <v>175708.7</v>
      </c>
      <c r="P5" s="1" t="b">
        <f t="shared" si="3"/>
        <v>1</v>
      </c>
      <c r="Q5" s="37">
        <f t="shared" si="4"/>
        <v>0.6</v>
      </c>
      <c r="R5" s="38" t="b">
        <f t="shared" si="5"/>
        <v>1</v>
      </c>
      <c r="S5" s="38" t="b">
        <f t="shared" si="6"/>
        <v>1</v>
      </c>
    </row>
    <row r="6" spans="1:19" s="382" customFormat="1" ht="60" customHeight="1">
      <c r="A6" s="163">
        <v>4</v>
      </c>
      <c r="B6" s="383" t="s">
        <v>339</v>
      </c>
      <c r="C6" s="387" t="s">
        <v>141</v>
      </c>
      <c r="D6" s="383" t="s">
        <v>333</v>
      </c>
      <c r="E6" s="384" t="s">
        <v>133</v>
      </c>
      <c r="F6" s="383" t="s">
        <v>131</v>
      </c>
      <c r="G6" s="387" t="s">
        <v>340</v>
      </c>
      <c r="H6" s="387" t="s">
        <v>148</v>
      </c>
      <c r="I6" s="388">
        <v>0.1865</v>
      </c>
      <c r="J6" s="384" t="s">
        <v>335</v>
      </c>
      <c r="K6" s="403">
        <v>247572.37</v>
      </c>
      <c r="L6" s="39">
        <f t="shared" si="0"/>
        <v>148543.42000000001</v>
      </c>
      <c r="M6" s="45">
        <f t="shared" si="1"/>
        <v>99028.949999999983</v>
      </c>
      <c r="N6" s="46">
        <v>0.6</v>
      </c>
      <c r="O6" s="39">
        <f t="shared" si="2"/>
        <v>148543.42000000001</v>
      </c>
      <c r="P6" s="1" t="b">
        <f t="shared" si="3"/>
        <v>1</v>
      </c>
      <c r="Q6" s="37">
        <f t="shared" si="4"/>
        <v>0.6</v>
      </c>
      <c r="R6" s="38" t="b">
        <f t="shared" si="5"/>
        <v>1</v>
      </c>
      <c r="S6" s="38" t="b">
        <f t="shared" si="6"/>
        <v>1</v>
      </c>
    </row>
    <row r="7" spans="1:19" s="382" customFormat="1" ht="60" customHeight="1">
      <c r="A7" s="96">
        <v>5</v>
      </c>
      <c r="B7" s="394" t="s">
        <v>341</v>
      </c>
      <c r="C7" s="383" t="s">
        <v>141</v>
      </c>
      <c r="D7" s="383" t="s">
        <v>342</v>
      </c>
      <c r="E7" s="384" t="s">
        <v>130</v>
      </c>
      <c r="F7" s="383" t="s">
        <v>131</v>
      </c>
      <c r="G7" s="383" t="s">
        <v>343</v>
      </c>
      <c r="H7" s="383" t="s">
        <v>148</v>
      </c>
      <c r="I7" s="396">
        <v>0.44900000000000001</v>
      </c>
      <c r="J7" s="395" t="s">
        <v>199</v>
      </c>
      <c r="K7" s="404">
        <v>2635783.9700000002</v>
      </c>
      <c r="L7" s="39">
        <f t="shared" si="0"/>
        <v>1581470.38</v>
      </c>
      <c r="M7" s="45">
        <f t="shared" si="1"/>
        <v>1054313.5900000003</v>
      </c>
      <c r="N7" s="46">
        <v>0.6</v>
      </c>
      <c r="O7" s="39">
        <f t="shared" si="2"/>
        <v>1581470.38</v>
      </c>
      <c r="P7" s="1" t="b">
        <f t="shared" si="3"/>
        <v>1</v>
      </c>
      <c r="Q7" s="37">
        <f t="shared" si="4"/>
        <v>0.6</v>
      </c>
      <c r="R7" s="38" t="b">
        <f t="shared" si="5"/>
        <v>1</v>
      </c>
      <c r="S7" s="38" t="b">
        <f t="shared" si="6"/>
        <v>1</v>
      </c>
    </row>
    <row r="8" spans="1:19" ht="60" customHeight="1">
      <c r="A8" s="163">
        <v>6</v>
      </c>
      <c r="B8" s="394" t="s">
        <v>344</v>
      </c>
      <c r="C8" s="389" t="s">
        <v>141</v>
      </c>
      <c r="D8" s="390" t="s">
        <v>345</v>
      </c>
      <c r="E8" s="391" t="s">
        <v>102</v>
      </c>
      <c r="F8" s="390" t="s">
        <v>85</v>
      </c>
      <c r="G8" s="390" t="s">
        <v>346</v>
      </c>
      <c r="H8" s="389" t="s">
        <v>148</v>
      </c>
      <c r="I8" s="392">
        <v>0.13200000000000001</v>
      </c>
      <c r="J8" s="393" t="s">
        <v>203</v>
      </c>
      <c r="K8" s="402">
        <v>439886.75</v>
      </c>
      <c r="L8" s="39">
        <f t="shared" si="0"/>
        <v>263932.05</v>
      </c>
      <c r="M8" s="45">
        <f t="shared" si="1"/>
        <v>175954.7</v>
      </c>
      <c r="N8" s="46">
        <v>0.6</v>
      </c>
      <c r="O8" s="39">
        <f t="shared" si="2"/>
        <v>263932.05</v>
      </c>
      <c r="P8" s="1" t="b">
        <f t="shared" si="3"/>
        <v>1</v>
      </c>
      <c r="Q8" s="37">
        <f t="shared" si="4"/>
        <v>0.6</v>
      </c>
      <c r="R8" s="38" t="b">
        <f t="shared" si="5"/>
        <v>1</v>
      </c>
      <c r="S8" s="38" t="b">
        <f t="shared" si="6"/>
        <v>1</v>
      </c>
    </row>
    <row r="9" spans="1:19" ht="60" customHeight="1">
      <c r="A9" s="96">
        <v>7</v>
      </c>
      <c r="B9" s="394" t="s">
        <v>347</v>
      </c>
      <c r="C9" s="389" t="s">
        <v>141</v>
      </c>
      <c r="D9" s="390" t="s">
        <v>345</v>
      </c>
      <c r="E9" s="391" t="s">
        <v>102</v>
      </c>
      <c r="F9" s="389" t="s">
        <v>85</v>
      </c>
      <c r="G9" s="390" t="s">
        <v>348</v>
      </c>
      <c r="H9" s="389" t="s">
        <v>148</v>
      </c>
      <c r="I9" s="392">
        <v>0.28299999999999997</v>
      </c>
      <c r="J9" s="374" t="s">
        <v>203</v>
      </c>
      <c r="K9" s="402">
        <v>1075340.55</v>
      </c>
      <c r="L9" s="39">
        <f t="shared" si="0"/>
        <v>645204.32999999996</v>
      </c>
      <c r="M9" s="45">
        <f t="shared" si="1"/>
        <v>430136.22000000009</v>
      </c>
      <c r="N9" s="46">
        <v>0.6</v>
      </c>
      <c r="O9" s="39">
        <f t="shared" si="2"/>
        <v>645204.32999999996</v>
      </c>
      <c r="P9" s="1" t="b">
        <f t="shared" si="3"/>
        <v>1</v>
      </c>
      <c r="Q9" s="37">
        <f t="shared" si="4"/>
        <v>0.6</v>
      </c>
      <c r="R9" s="38" t="b">
        <f t="shared" si="5"/>
        <v>1</v>
      </c>
      <c r="S9" s="38" t="b">
        <f t="shared" si="6"/>
        <v>1</v>
      </c>
    </row>
    <row r="10" spans="1:19" ht="60" customHeight="1">
      <c r="A10" s="163">
        <v>8</v>
      </c>
      <c r="B10" s="394" t="s">
        <v>349</v>
      </c>
      <c r="C10" s="397" t="s">
        <v>141</v>
      </c>
      <c r="D10" s="397" t="s">
        <v>216</v>
      </c>
      <c r="E10" s="375" t="s">
        <v>122</v>
      </c>
      <c r="F10" s="397" t="s">
        <v>121</v>
      </c>
      <c r="G10" s="394" t="s">
        <v>350</v>
      </c>
      <c r="H10" s="397" t="s">
        <v>148</v>
      </c>
      <c r="I10" s="377">
        <v>0.13300000000000001</v>
      </c>
      <c r="J10" s="395" t="s">
        <v>207</v>
      </c>
      <c r="K10" s="399">
        <v>148948.09</v>
      </c>
      <c r="L10" s="39">
        <f t="shared" si="0"/>
        <v>74474.039999999994</v>
      </c>
      <c r="M10" s="45">
        <f t="shared" si="1"/>
        <v>74474.05</v>
      </c>
      <c r="N10" s="46">
        <v>0.5</v>
      </c>
      <c r="O10" s="39">
        <f t="shared" si="2"/>
        <v>74474.039999999994</v>
      </c>
      <c r="P10" s="1" t="b">
        <f t="shared" si="3"/>
        <v>1</v>
      </c>
      <c r="Q10" s="37">
        <f t="shared" si="4"/>
        <v>0.5</v>
      </c>
      <c r="R10" s="38" t="b">
        <f t="shared" si="5"/>
        <v>1</v>
      </c>
      <c r="S10" s="38" t="b">
        <f t="shared" si="6"/>
        <v>1</v>
      </c>
    </row>
    <row r="11" spans="1:19" ht="60" customHeight="1">
      <c r="A11" s="96">
        <v>9</v>
      </c>
      <c r="B11" s="394" t="s">
        <v>351</v>
      </c>
      <c r="C11" s="389" t="s">
        <v>141</v>
      </c>
      <c r="D11" s="390" t="s">
        <v>352</v>
      </c>
      <c r="E11" s="391" t="s">
        <v>100</v>
      </c>
      <c r="F11" s="389" t="s">
        <v>85</v>
      </c>
      <c r="G11" s="390" t="s">
        <v>353</v>
      </c>
      <c r="H11" s="389" t="s">
        <v>148</v>
      </c>
      <c r="I11" s="392">
        <v>0.217</v>
      </c>
      <c r="J11" s="393" t="s">
        <v>191</v>
      </c>
      <c r="K11" s="401">
        <v>434742.77</v>
      </c>
      <c r="L11" s="39">
        <f t="shared" si="0"/>
        <v>304319.93</v>
      </c>
      <c r="M11" s="45">
        <f t="shared" si="1"/>
        <v>130422.84000000003</v>
      </c>
      <c r="N11" s="46">
        <v>0.7</v>
      </c>
      <c r="O11" s="39">
        <f t="shared" si="2"/>
        <v>304319.93</v>
      </c>
      <c r="P11" s="1" t="b">
        <f t="shared" si="3"/>
        <v>1</v>
      </c>
      <c r="Q11" s="37">
        <f t="shared" si="4"/>
        <v>0.7</v>
      </c>
      <c r="R11" s="38" t="b">
        <f t="shared" si="5"/>
        <v>1</v>
      </c>
      <c r="S11" s="38" t="b">
        <f t="shared" si="6"/>
        <v>1</v>
      </c>
    </row>
    <row r="12" spans="1:19" ht="60" customHeight="1">
      <c r="A12" s="163">
        <v>10</v>
      </c>
      <c r="B12" s="394" t="s">
        <v>354</v>
      </c>
      <c r="C12" s="389" t="s">
        <v>141</v>
      </c>
      <c r="D12" s="390" t="s">
        <v>355</v>
      </c>
      <c r="E12" s="391" t="s">
        <v>98</v>
      </c>
      <c r="F12" s="389" t="s">
        <v>84</v>
      </c>
      <c r="G12" s="390" t="s">
        <v>356</v>
      </c>
      <c r="H12" s="389" t="s">
        <v>148</v>
      </c>
      <c r="I12" s="392">
        <v>0.94</v>
      </c>
      <c r="J12" s="393" t="s">
        <v>187</v>
      </c>
      <c r="K12" s="401">
        <v>347369.2</v>
      </c>
      <c r="L12" s="39">
        <f t="shared" si="0"/>
        <v>173684.6</v>
      </c>
      <c r="M12" s="45">
        <f t="shared" si="1"/>
        <v>173684.6</v>
      </c>
      <c r="N12" s="46">
        <v>0.5</v>
      </c>
      <c r="O12" s="39">
        <f t="shared" si="2"/>
        <v>173684.6</v>
      </c>
      <c r="P12" s="1" t="b">
        <f t="shared" si="3"/>
        <v>1</v>
      </c>
      <c r="Q12" s="37">
        <f t="shared" si="4"/>
        <v>0.5</v>
      </c>
      <c r="R12" s="38" t="b">
        <f t="shared" si="5"/>
        <v>1</v>
      </c>
      <c r="S12" s="38" t="b">
        <f t="shared" si="6"/>
        <v>1</v>
      </c>
    </row>
    <row r="13" spans="1:19" ht="60" customHeight="1">
      <c r="A13" s="96">
        <v>11</v>
      </c>
      <c r="B13" s="383" t="s">
        <v>357</v>
      </c>
      <c r="C13" s="383" t="s">
        <v>141</v>
      </c>
      <c r="D13" s="383" t="s">
        <v>298</v>
      </c>
      <c r="E13" s="376" t="s">
        <v>118</v>
      </c>
      <c r="F13" s="383" t="s">
        <v>88</v>
      </c>
      <c r="G13" s="383" t="s">
        <v>358</v>
      </c>
      <c r="H13" s="383" t="s">
        <v>148</v>
      </c>
      <c r="I13" s="396">
        <v>0.52300000000000002</v>
      </c>
      <c r="J13" s="384" t="s">
        <v>300</v>
      </c>
      <c r="K13" s="403">
        <v>150768.94</v>
      </c>
      <c r="L13" s="39">
        <f t="shared" si="0"/>
        <v>90461.36</v>
      </c>
      <c r="M13" s="45">
        <f t="shared" si="1"/>
        <v>60307.58</v>
      </c>
      <c r="N13" s="46">
        <v>0.6</v>
      </c>
      <c r="O13" s="39">
        <f t="shared" si="2"/>
        <v>90461.36</v>
      </c>
      <c r="P13" s="1" t="b">
        <f t="shared" si="3"/>
        <v>1</v>
      </c>
      <c r="Q13" s="37">
        <f t="shared" si="4"/>
        <v>0.6</v>
      </c>
      <c r="R13" s="38" t="b">
        <f t="shared" si="5"/>
        <v>1</v>
      </c>
      <c r="S13" s="38" t="b">
        <f t="shared" si="6"/>
        <v>1</v>
      </c>
    </row>
    <row r="14" spans="1:19" ht="60" customHeight="1">
      <c r="A14" s="163">
        <v>12</v>
      </c>
      <c r="B14" s="394" t="s">
        <v>359</v>
      </c>
      <c r="C14" s="383" t="s">
        <v>141</v>
      </c>
      <c r="D14" s="383" t="s">
        <v>276</v>
      </c>
      <c r="E14" s="384" t="s">
        <v>109</v>
      </c>
      <c r="F14" s="383" t="s">
        <v>107</v>
      </c>
      <c r="G14" s="383" t="s">
        <v>360</v>
      </c>
      <c r="H14" s="383" t="s">
        <v>148</v>
      </c>
      <c r="I14" s="396">
        <v>0.99099999999999999</v>
      </c>
      <c r="J14" s="395" t="s">
        <v>191</v>
      </c>
      <c r="K14" s="403">
        <v>1355222.16</v>
      </c>
      <c r="L14" s="39">
        <f t="shared" si="0"/>
        <v>948655.51</v>
      </c>
      <c r="M14" s="45">
        <f t="shared" si="1"/>
        <v>406566.64999999991</v>
      </c>
      <c r="N14" s="46">
        <v>0.7</v>
      </c>
      <c r="O14" s="39">
        <f t="shared" si="2"/>
        <v>948655.51</v>
      </c>
      <c r="P14" s="1" t="b">
        <f t="shared" si="3"/>
        <v>1</v>
      </c>
      <c r="Q14" s="37">
        <f t="shared" si="4"/>
        <v>0.7</v>
      </c>
      <c r="R14" s="38" t="b">
        <f t="shared" si="5"/>
        <v>1</v>
      </c>
      <c r="S14" s="38" t="b">
        <f t="shared" si="6"/>
        <v>1</v>
      </c>
    </row>
    <row r="15" spans="1:19" ht="60" customHeight="1">
      <c r="A15" s="96">
        <v>13</v>
      </c>
      <c r="B15" s="394" t="s">
        <v>361</v>
      </c>
      <c r="C15" s="397" t="s">
        <v>141</v>
      </c>
      <c r="D15" s="394" t="s">
        <v>362</v>
      </c>
      <c r="E15" s="398" t="s">
        <v>135</v>
      </c>
      <c r="F15" s="397" t="s">
        <v>94</v>
      </c>
      <c r="G15" s="394" t="s">
        <v>363</v>
      </c>
      <c r="H15" s="397" t="s">
        <v>148</v>
      </c>
      <c r="I15" s="377">
        <v>0.16600000000000001</v>
      </c>
      <c r="J15" s="395" t="s">
        <v>303</v>
      </c>
      <c r="K15" s="399">
        <v>212769.66</v>
      </c>
      <c r="L15" s="39">
        <f t="shared" si="0"/>
        <v>106384.83</v>
      </c>
      <c r="M15" s="45">
        <f t="shared" si="1"/>
        <v>106384.83</v>
      </c>
      <c r="N15" s="46">
        <v>0.5</v>
      </c>
      <c r="O15" s="39">
        <f t="shared" si="2"/>
        <v>106384.83</v>
      </c>
      <c r="P15" s="1" t="b">
        <f t="shared" si="3"/>
        <v>1</v>
      </c>
      <c r="Q15" s="37">
        <f t="shared" si="4"/>
        <v>0.5</v>
      </c>
      <c r="R15" s="38" t="b">
        <f t="shared" si="5"/>
        <v>1</v>
      </c>
      <c r="S15" s="38" t="b">
        <f t="shared" si="6"/>
        <v>1</v>
      </c>
    </row>
    <row r="16" spans="1:19" ht="60" customHeight="1">
      <c r="A16" s="163">
        <v>14</v>
      </c>
      <c r="B16" s="394" t="s">
        <v>364</v>
      </c>
      <c r="C16" s="400" t="s">
        <v>141</v>
      </c>
      <c r="D16" s="400" t="s">
        <v>240</v>
      </c>
      <c r="E16" s="378" t="s">
        <v>125</v>
      </c>
      <c r="F16" s="400" t="s">
        <v>241</v>
      </c>
      <c r="G16" s="379" t="s">
        <v>365</v>
      </c>
      <c r="H16" s="380" t="s">
        <v>148</v>
      </c>
      <c r="I16" s="381">
        <v>0.13700000000000001</v>
      </c>
      <c r="J16" s="393" t="s">
        <v>243</v>
      </c>
      <c r="K16" s="405">
        <v>253010.21</v>
      </c>
      <c r="L16" s="39">
        <f t="shared" si="0"/>
        <v>126505.1</v>
      </c>
      <c r="M16" s="45">
        <f t="shared" si="1"/>
        <v>126505.10999999999</v>
      </c>
      <c r="N16" s="46">
        <v>0.5</v>
      </c>
      <c r="O16" s="39">
        <f t="shared" si="2"/>
        <v>126505.1</v>
      </c>
      <c r="P16" s="1" t="b">
        <f t="shared" si="3"/>
        <v>1</v>
      </c>
      <c r="Q16" s="37">
        <f t="shared" si="4"/>
        <v>0.5</v>
      </c>
      <c r="R16" s="38" t="b">
        <f t="shared" si="5"/>
        <v>1</v>
      </c>
      <c r="S16" s="38" t="b">
        <f t="shared" si="6"/>
        <v>1</v>
      </c>
    </row>
    <row r="17" spans="1:19" ht="60" customHeight="1">
      <c r="A17" s="96">
        <v>15</v>
      </c>
      <c r="B17" s="394" t="s">
        <v>366</v>
      </c>
      <c r="C17" s="394" t="s">
        <v>141</v>
      </c>
      <c r="D17" s="394" t="s">
        <v>367</v>
      </c>
      <c r="E17" s="384" t="s">
        <v>110</v>
      </c>
      <c r="F17" s="394" t="s">
        <v>107</v>
      </c>
      <c r="G17" s="394" t="s">
        <v>368</v>
      </c>
      <c r="H17" s="394" t="s">
        <v>148</v>
      </c>
      <c r="I17" s="396">
        <v>1.131</v>
      </c>
      <c r="J17" s="395" t="s">
        <v>369</v>
      </c>
      <c r="K17" s="404">
        <v>1414188.42</v>
      </c>
      <c r="L17" s="39">
        <f t="shared" si="0"/>
        <v>848513.05</v>
      </c>
      <c r="M17" s="45">
        <f t="shared" si="1"/>
        <v>565675.36999999988</v>
      </c>
      <c r="N17" s="46">
        <v>0.6</v>
      </c>
      <c r="O17" s="39">
        <f t="shared" si="2"/>
        <v>848513.05</v>
      </c>
      <c r="P17" s="1" t="b">
        <f t="shared" si="3"/>
        <v>1</v>
      </c>
      <c r="Q17" s="37">
        <f t="shared" si="4"/>
        <v>0.6</v>
      </c>
      <c r="R17" s="38" t="b">
        <f t="shared" si="5"/>
        <v>1</v>
      </c>
      <c r="S17" s="38" t="b">
        <f t="shared" si="6"/>
        <v>1</v>
      </c>
    </row>
    <row r="18" spans="1:19" ht="60" customHeight="1">
      <c r="A18" s="163">
        <v>16</v>
      </c>
      <c r="B18" s="394" t="s">
        <v>370</v>
      </c>
      <c r="C18" s="383" t="s">
        <v>141</v>
      </c>
      <c r="D18" s="383" t="s">
        <v>367</v>
      </c>
      <c r="E18" s="395" t="s">
        <v>110</v>
      </c>
      <c r="F18" s="383" t="s">
        <v>107</v>
      </c>
      <c r="G18" s="383" t="s">
        <v>371</v>
      </c>
      <c r="H18" s="383" t="s">
        <v>148</v>
      </c>
      <c r="I18" s="385">
        <v>0.55200000000000005</v>
      </c>
      <c r="J18" s="384" t="s">
        <v>369</v>
      </c>
      <c r="K18" s="403">
        <v>1842846.38</v>
      </c>
      <c r="L18" s="39">
        <f t="shared" si="0"/>
        <v>1105707.82</v>
      </c>
      <c r="M18" s="45">
        <f t="shared" si="1"/>
        <v>737138.55999999982</v>
      </c>
      <c r="N18" s="46">
        <v>0.6</v>
      </c>
      <c r="O18" s="39">
        <f t="shared" si="2"/>
        <v>1105707.82</v>
      </c>
      <c r="P18" s="1" t="b">
        <f t="shared" si="3"/>
        <v>1</v>
      </c>
      <c r="Q18" s="37">
        <f t="shared" si="4"/>
        <v>0.6</v>
      </c>
      <c r="R18" s="38" t="b">
        <f t="shared" si="5"/>
        <v>1</v>
      </c>
      <c r="S18" s="38" t="b">
        <f t="shared" si="6"/>
        <v>1</v>
      </c>
    </row>
    <row r="19" spans="1:19" ht="60" customHeight="1">
      <c r="A19" s="96">
        <v>17</v>
      </c>
      <c r="B19" s="394" t="s">
        <v>372</v>
      </c>
      <c r="C19" s="383" t="s">
        <v>141</v>
      </c>
      <c r="D19" s="383" t="s">
        <v>342</v>
      </c>
      <c r="E19" s="384" t="s">
        <v>130</v>
      </c>
      <c r="F19" s="383" t="s">
        <v>131</v>
      </c>
      <c r="G19" s="383" t="s">
        <v>373</v>
      </c>
      <c r="H19" s="383" t="s">
        <v>148</v>
      </c>
      <c r="I19" s="385">
        <v>0.48099999999999998</v>
      </c>
      <c r="J19" s="395" t="s">
        <v>199</v>
      </c>
      <c r="K19" s="404">
        <v>2407630.91</v>
      </c>
      <c r="L19" s="39">
        <f t="shared" si="0"/>
        <v>1444578.54</v>
      </c>
      <c r="M19" s="45">
        <f t="shared" si="1"/>
        <v>963052.37000000011</v>
      </c>
      <c r="N19" s="46">
        <v>0.6</v>
      </c>
      <c r="O19" s="39">
        <f t="shared" si="2"/>
        <v>1444578.54</v>
      </c>
      <c r="P19" s="1" t="b">
        <f t="shared" si="3"/>
        <v>1</v>
      </c>
      <c r="Q19" s="37">
        <f t="shared" si="4"/>
        <v>0.6</v>
      </c>
      <c r="R19" s="38" t="b">
        <f t="shared" si="5"/>
        <v>1</v>
      </c>
      <c r="S19" s="38" t="b">
        <f t="shared" si="6"/>
        <v>1</v>
      </c>
    </row>
    <row r="20" spans="1:19" ht="60" customHeight="1">
      <c r="A20" s="163">
        <v>18</v>
      </c>
      <c r="B20" s="394" t="s">
        <v>374</v>
      </c>
      <c r="C20" s="389" t="s">
        <v>141</v>
      </c>
      <c r="D20" s="390" t="s">
        <v>249</v>
      </c>
      <c r="E20" s="391" t="s">
        <v>126</v>
      </c>
      <c r="F20" s="389" t="s">
        <v>241</v>
      </c>
      <c r="G20" s="390" t="s">
        <v>375</v>
      </c>
      <c r="H20" s="389" t="s">
        <v>148</v>
      </c>
      <c r="I20" s="392">
        <v>0.89</v>
      </c>
      <c r="J20" s="393" t="s">
        <v>247</v>
      </c>
      <c r="K20" s="402">
        <v>730441.25</v>
      </c>
      <c r="L20" s="39">
        <f t="shared" si="0"/>
        <v>438264.75</v>
      </c>
      <c r="M20" s="45">
        <f t="shared" si="1"/>
        <v>292176.5</v>
      </c>
      <c r="N20" s="46">
        <v>0.6</v>
      </c>
      <c r="O20" s="39">
        <f t="shared" si="2"/>
        <v>438264.75</v>
      </c>
      <c r="P20" s="1" t="b">
        <f t="shared" si="3"/>
        <v>1</v>
      </c>
      <c r="Q20" s="37">
        <f t="shared" si="4"/>
        <v>0.6</v>
      </c>
      <c r="R20" s="38" t="b">
        <f t="shared" si="5"/>
        <v>1</v>
      </c>
      <c r="S20" s="38" t="b">
        <f t="shared" si="6"/>
        <v>1</v>
      </c>
    </row>
    <row r="21" spans="1:19" ht="60" customHeight="1">
      <c r="A21" s="96">
        <v>19</v>
      </c>
      <c r="B21" s="394" t="s">
        <v>376</v>
      </c>
      <c r="C21" s="389" t="s">
        <v>141</v>
      </c>
      <c r="D21" s="390" t="s">
        <v>377</v>
      </c>
      <c r="E21" s="391" t="s">
        <v>105</v>
      </c>
      <c r="F21" s="389" t="s">
        <v>86</v>
      </c>
      <c r="G21" s="390" t="s">
        <v>378</v>
      </c>
      <c r="H21" s="389" t="s">
        <v>148</v>
      </c>
      <c r="I21" s="392">
        <v>0.14399999999999999</v>
      </c>
      <c r="J21" s="393" t="s">
        <v>379</v>
      </c>
      <c r="K21" s="401">
        <v>542113.99</v>
      </c>
      <c r="L21" s="39">
        <f t="shared" si="0"/>
        <v>325268.39</v>
      </c>
      <c r="M21" s="45">
        <f t="shared" si="1"/>
        <v>216845.59999999998</v>
      </c>
      <c r="N21" s="46">
        <v>0.6</v>
      </c>
      <c r="O21" s="39">
        <f t="shared" si="2"/>
        <v>325268.39</v>
      </c>
      <c r="P21" s="1" t="b">
        <f t="shared" si="3"/>
        <v>1</v>
      </c>
      <c r="Q21" s="37">
        <f t="shared" si="4"/>
        <v>0.6</v>
      </c>
      <c r="R21" s="38" t="b">
        <f t="shared" si="5"/>
        <v>1</v>
      </c>
      <c r="S21" s="38" t="b">
        <f t="shared" si="6"/>
        <v>1</v>
      </c>
    </row>
    <row r="22" spans="1:19" ht="20.100000000000001" customHeight="1">
      <c r="A22" s="435" t="s">
        <v>37</v>
      </c>
      <c r="B22" s="436"/>
      <c r="C22" s="436"/>
      <c r="D22" s="436"/>
      <c r="E22" s="436"/>
      <c r="F22" s="436"/>
      <c r="G22" s="436"/>
      <c r="H22" s="437"/>
      <c r="I22" s="47">
        <f>SUM(I3:I21)</f>
        <v>8.5893300000000004</v>
      </c>
      <c r="J22" s="48" t="s">
        <v>12</v>
      </c>
      <c r="K22" s="159">
        <f>SUM(K3:K21)</f>
        <v>15376373.740000004</v>
      </c>
      <c r="L22" s="49">
        <f>SUM(L3:L21)</f>
        <v>9308610.9600000009</v>
      </c>
      <c r="M22" s="49">
        <f>SUM(M3:M21)</f>
        <v>6067762.7799999993</v>
      </c>
      <c r="N22" s="51" t="s">
        <v>12</v>
      </c>
      <c r="O22" s="50">
        <f>SUM(O3:O21)</f>
        <v>9308610.9600000009</v>
      </c>
      <c r="P22" s="1" t="b">
        <f t="shared" si="3"/>
        <v>1</v>
      </c>
      <c r="Q22" s="37">
        <f t="shared" si="4"/>
        <v>0.60540000000000005</v>
      </c>
      <c r="R22" s="38" t="s">
        <v>12</v>
      </c>
      <c r="S22" s="38" t="b">
        <f t="shared" si="6"/>
        <v>1</v>
      </c>
    </row>
    <row r="23" spans="1:19">
      <c r="A23" s="31"/>
      <c r="B23" s="31"/>
      <c r="C23" s="31"/>
      <c r="D23" s="31"/>
      <c r="E23" s="31"/>
      <c r="F23" s="31"/>
      <c r="G23" s="31"/>
      <c r="H23" s="31"/>
      <c r="I23" s="382"/>
      <c r="J23" s="382"/>
      <c r="L23" s="382"/>
      <c r="M23" s="382"/>
      <c r="O23" s="382"/>
    </row>
    <row r="24" spans="1:19">
      <c r="A24" s="30" t="s">
        <v>38</v>
      </c>
      <c r="B24" s="30"/>
      <c r="C24" s="30"/>
      <c r="D24" s="30"/>
      <c r="E24" s="30"/>
      <c r="F24" s="30"/>
      <c r="G24" s="30"/>
      <c r="H24" s="30"/>
      <c r="I24" s="13"/>
      <c r="J24" s="13"/>
      <c r="K24" s="161"/>
      <c r="L24" s="13"/>
      <c r="M24" s="13"/>
      <c r="O24" s="13"/>
      <c r="P24" s="1"/>
      <c r="S24" s="38"/>
    </row>
    <row r="25" spans="1:19" ht="28.5" customHeight="1">
      <c r="A25" s="438" t="s">
        <v>34</v>
      </c>
      <c r="B25" s="438"/>
      <c r="C25" s="438"/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1"/>
    </row>
    <row r="26" spans="1:19">
      <c r="B26" s="32"/>
      <c r="C26" s="32"/>
      <c r="D26" s="32"/>
      <c r="E26" s="32"/>
      <c r="F26" s="32"/>
      <c r="G26" s="32"/>
      <c r="H26" s="32"/>
      <c r="K26" s="162"/>
    </row>
  </sheetData>
  <mergeCells count="16">
    <mergeCell ref="M1:M2"/>
    <mergeCell ref="N1:N2"/>
    <mergeCell ref="A22:H22"/>
    <mergeCell ref="A25:O25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S22">
    <cfRule type="cellIs" dxfId="3" priority="5" operator="equal">
      <formula>FALSE</formula>
    </cfRule>
  </conditionalFormatting>
  <conditionalFormatting sqref="P3:R22">
    <cfRule type="containsText" dxfId="2" priority="3" operator="containsText" text="fałsz">
      <formula>NOT(ISERROR(SEARCH("fałsz",P3)))</formula>
    </cfRule>
  </conditionalFormatting>
  <conditionalFormatting sqref="S24">
    <cfRule type="cellIs" dxfId="1" priority="2" operator="equal">
      <formula>FALSE</formula>
    </cfRule>
  </conditionalFormatting>
  <conditionalFormatting sqref="S24">
    <cfRule type="cellIs" dxfId="0" priority="1" operator="equal">
      <formula>FALSE</formula>
    </cfRule>
  </conditionalFormatting>
  <dataValidations disablePrompts="1" count="2">
    <dataValidation type="list" allowBlank="1" showInputMessage="1" showErrorMessage="1" sqref="H3:H21" xr:uid="{00000000-0002-0000-0400-000000000000}">
      <formula1>"R"</formula1>
    </dataValidation>
    <dataValidation type="list" allowBlank="1" showInputMessage="1" showErrorMessage="1" sqref="C3:C21" xr:uid="{00000000-0002-0000-0400-000001000000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83" fitToHeight="0" orientation="landscape" r:id="rId1"/>
  <headerFooter>
    <oddHeader>&amp;LWojewództwo Lubuskie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2023-04-19T09:35:16Z</cp:lastPrinted>
  <dcterms:created xsi:type="dcterms:W3CDTF">2019-02-25T10:53:14Z</dcterms:created>
  <dcterms:modified xsi:type="dcterms:W3CDTF">2023-05-17T06:04:37Z</dcterms:modified>
</cp:coreProperties>
</file>