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02"/>
  <workbookPr filterPrivacy="1"/>
  <xr:revisionPtr revIDLastSave="0" documentId="11_E5CA968BB93662584F8741D4A5D38F4109014F8D" xr6:coauthVersionLast="47" xr6:coauthVersionMax="47" xr10:uidLastSave="{00000000-0000-0000-0000-000000000000}"/>
  <workbookProtection workbookAlgorithmName="SHA-512" workbookHashValue="p2QAwAAXCV78t1xKFu/nT+bWw+XYZNa4o4SmIpm3GqhRbhG13e8vAG7twTg42ZbajyiTDPbzAt0shfdKl/PWYQ==" workbookSaltValue="zk18tPkt/MdNAOsWLwVoHA==" workbookSpinCount="100000" lockStructure="1"/>
  <bookViews>
    <workbookView xWindow="0" yWindow="0" windowWidth="22092" windowHeight="9780" tabRatio="500" xr2:uid="{00000000-000D-0000-FFFF-FFFF00000000}"/>
  </bookViews>
  <sheets>
    <sheet name="LCOH" sheetId="2" r:id="rId1"/>
    <sheet name="Progn cen ener, pracy" sheetId="7" r:id="rId2"/>
    <sheet name="Ceny substr BIOGAZownia" sheetId="6" r:id="rId3"/>
    <sheet name="VDI inne" sheetId="5" r:id="rId4"/>
  </sheets>
  <definedNames>
    <definedName name="_xlnm._FilterDatabase" localSheetId="0" hidden="1">LCOH!$C$17:$AF$179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93" i="2" l="1"/>
  <c r="AE94" i="2" s="1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E92" i="2"/>
  <c r="F91" i="2"/>
  <c r="P63" i="2"/>
  <c r="N78" i="2"/>
  <c r="K78" i="2"/>
  <c r="K77" i="2"/>
  <c r="G63" i="2"/>
  <c r="H63" i="2"/>
  <c r="I63" i="2"/>
  <c r="J63" i="2"/>
  <c r="K63" i="2"/>
  <c r="L63" i="2"/>
  <c r="M63" i="2"/>
  <c r="N63" i="2"/>
  <c r="O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F48" i="2"/>
  <c r="F47" i="2"/>
  <c r="G77" i="2"/>
  <c r="H77" i="2"/>
  <c r="I77" i="2"/>
  <c r="J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G78" i="2"/>
  <c r="H78" i="2"/>
  <c r="I78" i="2"/>
  <c r="J78" i="2"/>
  <c r="L78" i="2"/>
  <c r="M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F78" i="2"/>
  <c r="F77" i="2"/>
  <c r="F64" i="2"/>
  <c r="F63" i="2"/>
  <c r="X32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Y32" i="2"/>
  <c r="Z32" i="2"/>
  <c r="AA32" i="2"/>
  <c r="AB32" i="2"/>
  <c r="AC32" i="2"/>
  <c r="AD32" i="2"/>
  <c r="F32" i="2"/>
  <c r="F31" i="2"/>
  <c r="AF67" i="2"/>
  <c r="AE68" i="2" s="1"/>
  <c r="AF51" i="2"/>
  <c r="AE52" i="2" s="1"/>
  <c r="AF35" i="2"/>
  <c r="AE36" i="2" s="1"/>
  <c r="AF21" i="2"/>
  <c r="AF19" i="2"/>
  <c r="AE20" i="2" s="1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F15" i="2"/>
  <c r="F14" i="2"/>
  <c r="AE15" i="2" l="1"/>
  <c r="AE32" i="2"/>
  <c r="AE48" i="2"/>
  <c r="AE64" i="2"/>
  <c r="AF94" i="2"/>
  <c r="C94" i="2" s="1"/>
  <c r="G161" i="2"/>
  <c r="I167" i="2"/>
  <c r="H167" i="2"/>
  <c r="I168" i="2"/>
  <c r="H168" i="2"/>
  <c r="G168" i="2"/>
  <c r="F167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F168" i="2"/>
  <c r="G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F161" i="2"/>
  <c r="AF115" i="2"/>
  <c r="AF116" i="2"/>
  <c r="AF117" i="2"/>
  <c r="AF118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11" i="2"/>
  <c r="AF112" i="2"/>
  <c r="AF113" i="2"/>
  <c r="AF114" i="2"/>
  <c r="AF20" i="2" l="1"/>
  <c r="C20" i="2" s="1"/>
  <c r="C114" i="2"/>
  <c r="C128" i="2"/>
  <c r="C124" i="2"/>
  <c r="C132" i="2"/>
  <c r="C118" i="2"/>
  <c r="C112" i="2"/>
  <c r="C130" i="2"/>
  <c r="C126" i="2"/>
  <c r="C122" i="2"/>
  <c r="C116" i="2"/>
  <c r="AF36" i="2"/>
  <c r="C36" i="2" s="1"/>
  <c r="AF52" i="2"/>
  <c r="C52" i="2" s="1"/>
  <c r="AF68" i="2"/>
  <c r="C68" i="2" s="1"/>
  <c r="G289" i="2"/>
  <c r="AF26" i="2"/>
  <c r="AF22" i="2" l="1"/>
  <c r="C22" i="2" s="1"/>
  <c r="E160" i="2"/>
  <c r="E161" i="2"/>
  <c r="E159" i="2"/>
  <c r="D163" i="2"/>
  <c r="D164" i="2"/>
  <c r="D162" i="2"/>
  <c r="C39" i="7"/>
  <c r="C33" i="7" s="1"/>
  <c r="C36" i="7"/>
  <c r="C37" i="7"/>
  <c r="C40" i="7"/>
  <c r="C41" i="7"/>
  <c r="C35" i="7" s="1"/>
  <c r="C34" i="7"/>
  <c r="F160" i="2" l="1"/>
  <c r="F159" i="2"/>
  <c r="AA34" i="7"/>
  <c r="AB34" i="7"/>
  <c r="AC34" i="7"/>
  <c r="AD34" i="7"/>
  <c r="D34" i="7"/>
  <c r="AA35" i="7"/>
  <c r="AB35" i="7"/>
  <c r="AC35" i="7"/>
  <c r="AD35" i="7"/>
  <c r="D35" i="7"/>
  <c r="E35" i="7" s="1"/>
  <c r="F35" i="7" s="1"/>
  <c r="G35" i="7" s="1"/>
  <c r="AA37" i="7"/>
  <c r="AB37" i="7"/>
  <c r="AC37" i="7"/>
  <c r="AD37" i="7"/>
  <c r="D37" i="7"/>
  <c r="E37" i="7" s="1"/>
  <c r="F37" i="7" s="1"/>
  <c r="G37" i="7" s="1"/>
  <c r="H37" i="7" s="1"/>
  <c r="I37" i="7" s="1"/>
  <c r="J37" i="7" s="1"/>
  <c r="K37" i="7" s="1"/>
  <c r="L37" i="7" s="1"/>
  <c r="M37" i="7" s="1"/>
  <c r="N37" i="7" s="1"/>
  <c r="O37" i="7" s="1"/>
  <c r="P37" i="7" s="1"/>
  <c r="Q37" i="7" s="1"/>
  <c r="R37" i="7" s="1"/>
  <c r="S37" i="7" s="1"/>
  <c r="T37" i="7" s="1"/>
  <c r="U37" i="7" s="1"/>
  <c r="V37" i="7" s="1"/>
  <c r="W37" i="7" s="1"/>
  <c r="X37" i="7" s="1"/>
  <c r="Y37" i="7" s="1"/>
  <c r="Z37" i="7" s="1"/>
  <c r="AA36" i="7"/>
  <c r="AB36" i="7"/>
  <c r="AC36" i="7"/>
  <c r="AD36" i="7"/>
  <c r="D36" i="7"/>
  <c r="E36" i="7" s="1"/>
  <c r="F36" i="7" s="1"/>
  <c r="G36" i="7" s="1"/>
  <c r="H36" i="7" s="1"/>
  <c r="I36" i="7" s="1"/>
  <c r="J36" i="7" s="1"/>
  <c r="K36" i="7" s="1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V36" i="7" s="1"/>
  <c r="W36" i="7" s="1"/>
  <c r="X36" i="7" s="1"/>
  <c r="Y36" i="7" s="1"/>
  <c r="Z36" i="7" s="1"/>
  <c r="D33" i="7"/>
  <c r="E33" i="7" s="1"/>
  <c r="F33" i="7" s="1"/>
  <c r="G33" i="7" s="1"/>
  <c r="H33" i="7" s="1"/>
  <c r="I33" i="7" s="1"/>
  <c r="J33" i="7" s="1"/>
  <c r="K33" i="7" s="1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V33" i="7" s="1"/>
  <c r="W33" i="7" s="1"/>
  <c r="X33" i="7" s="1"/>
  <c r="Y33" i="7" s="1"/>
  <c r="Z33" i="7" s="1"/>
  <c r="AA33" i="7"/>
  <c r="AB33" i="7"/>
  <c r="AC33" i="7"/>
  <c r="AD33" i="7"/>
  <c r="H35" i="7"/>
  <c r="F158" i="2"/>
  <c r="J29" i="7"/>
  <c r="M271" i="2" s="1"/>
  <c r="M269" i="2" s="1"/>
  <c r="AD29" i="7"/>
  <c r="C29" i="7"/>
  <c r="F271" i="2" s="1"/>
  <c r="F269" i="2" s="1"/>
  <c r="K28" i="7"/>
  <c r="D28" i="7"/>
  <c r="D29" i="7" l="1"/>
  <c r="G271" i="2" s="1"/>
  <c r="G269" i="2" s="1"/>
  <c r="E28" i="7"/>
  <c r="K29" i="7"/>
  <c r="N271" i="2" s="1"/>
  <c r="N269" i="2" s="1"/>
  <c r="L28" i="7"/>
  <c r="G160" i="2"/>
  <c r="G159" i="2"/>
  <c r="E34" i="7"/>
  <c r="AE159" i="2"/>
  <c r="AE160" i="2"/>
  <c r="AD159" i="2"/>
  <c r="AD160" i="2"/>
  <c r="I35" i="7"/>
  <c r="J35" i="7" s="1"/>
  <c r="K35" i="7" s="1"/>
  <c r="L35" i="7" s="1"/>
  <c r="M35" i="7" s="1"/>
  <c r="N35" i="7" s="1"/>
  <c r="D280" i="2"/>
  <c r="D281" i="2"/>
  <c r="D279" i="2"/>
  <c r="E279" i="2"/>
  <c r="F275" i="2"/>
  <c r="H268" i="2"/>
  <c r="H266" i="2" s="1"/>
  <c r="M14" i="7"/>
  <c r="N14" i="7"/>
  <c r="Q318" i="2" s="1"/>
  <c r="M15" i="7"/>
  <c r="P319" i="2" s="1"/>
  <c r="N15" i="7"/>
  <c r="Q142" i="2" s="1"/>
  <c r="M16" i="7"/>
  <c r="N16" i="7"/>
  <c r="L15" i="7"/>
  <c r="O319" i="2" s="1"/>
  <c r="L16" i="7"/>
  <c r="O320" i="2" s="1"/>
  <c r="F155" i="2"/>
  <c r="F15" i="7"/>
  <c r="I319" i="2" s="1"/>
  <c r="P141" i="2"/>
  <c r="Q141" i="2"/>
  <c r="P142" i="2"/>
  <c r="P143" i="2"/>
  <c r="C49" i="7"/>
  <c r="C50" i="7" s="1"/>
  <c r="C46" i="7" s="1"/>
  <c r="F264" i="2" s="1"/>
  <c r="D26" i="7"/>
  <c r="E26" i="7" s="1"/>
  <c r="H275" i="2" s="1"/>
  <c r="H276" i="2" s="1"/>
  <c r="D24" i="7"/>
  <c r="E24" i="7" s="1"/>
  <c r="H155" i="2" s="1"/>
  <c r="AD16" i="7"/>
  <c r="AD21" i="7" s="1"/>
  <c r="AC16" i="7"/>
  <c r="AC21" i="7" s="1"/>
  <c r="AB16" i="7"/>
  <c r="AE320" i="2" s="1"/>
  <c r="AA16" i="7"/>
  <c r="AD320" i="2" s="1"/>
  <c r="Z16" i="7"/>
  <c r="Z21" i="7" s="1"/>
  <c r="AC150" i="2" s="1"/>
  <c r="Y16" i="7"/>
  <c r="Y21" i="7" s="1"/>
  <c r="AB150" i="2" s="1"/>
  <c r="X16" i="7"/>
  <c r="AA320" i="2" s="1"/>
  <c r="W16" i="7"/>
  <c r="V16" i="7"/>
  <c r="V21" i="7" s="1"/>
  <c r="Y150" i="2" s="1"/>
  <c r="U16" i="7"/>
  <c r="X143" i="2" s="1"/>
  <c r="T16" i="7"/>
  <c r="W143" i="2" s="1"/>
  <c r="S16" i="7"/>
  <c r="R16" i="7"/>
  <c r="U143" i="2" s="1"/>
  <c r="Q16" i="7"/>
  <c r="T143" i="2" s="1"/>
  <c r="P16" i="7"/>
  <c r="S320" i="2" s="1"/>
  <c r="O16" i="7"/>
  <c r="R320" i="2" s="1"/>
  <c r="K16" i="7"/>
  <c r="N320" i="2" s="1"/>
  <c r="J16" i="7"/>
  <c r="J21" i="7" s="1"/>
  <c r="M150" i="2" s="1"/>
  <c r="I16" i="7"/>
  <c r="L143" i="2" s="1"/>
  <c r="H16" i="7"/>
  <c r="K320" i="2" s="1"/>
  <c r="G16" i="7"/>
  <c r="J320" i="2" s="1"/>
  <c r="F16" i="7"/>
  <c r="F21" i="7" s="1"/>
  <c r="I150" i="2" s="1"/>
  <c r="E16" i="7"/>
  <c r="H320" i="2" s="1"/>
  <c r="D16" i="7"/>
  <c r="G320" i="2" s="1"/>
  <c r="C16" i="7"/>
  <c r="F320" i="2" s="1"/>
  <c r="AD15" i="7"/>
  <c r="AD20" i="7" s="1"/>
  <c r="AC15" i="7"/>
  <c r="AC20" i="7" s="1"/>
  <c r="AB15" i="7"/>
  <c r="AA15" i="7"/>
  <c r="AD142" i="2" s="1"/>
  <c r="Z15" i="7"/>
  <c r="AC142" i="2" s="1"/>
  <c r="Y15" i="7"/>
  <c r="AB142" i="2" s="1"/>
  <c r="X15" i="7"/>
  <c r="AA319" i="2" s="1"/>
  <c r="W15" i="7"/>
  <c r="W20" i="7" s="1"/>
  <c r="Z149" i="2" s="1"/>
  <c r="V15" i="7"/>
  <c r="Y142" i="2" s="1"/>
  <c r="U15" i="7"/>
  <c r="X319" i="2" s="1"/>
  <c r="T15" i="7"/>
  <c r="W319" i="2" s="1"/>
  <c r="S15" i="7"/>
  <c r="S20" i="7" s="1"/>
  <c r="V149" i="2" s="1"/>
  <c r="R15" i="7"/>
  <c r="U142" i="2" s="1"/>
  <c r="Q15" i="7"/>
  <c r="T319" i="2" s="1"/>
  <c r="P15" i="7"/>
  <c r="S319" i="2" s="1"/>
  <c r="O15" i="7"/>
  <c r="R319" i="2" s="1"/>
  <c r="K15" i="7"/>
  <c r="K20" i="7" s="1"/>
  <c r="N149" i="2" s="1"/>
  <c r="J15" i="7"/>
  <c r="M319" i="2" s="1"/>
  <c r="I15" i="7"/>
  <c r="H15" i="7"/>
  <c r="K319" i="2" s="1"/>
  <c r="G15" i="7"/>
  <c r="G20" i="7" s="1"/>
  <c r="J149" i="2" s="1"/>
  <c r="E15" i="7"/>
  <c r="H319" i="2" s="1"/>
  <c r="D15" i="7"/>
  <c r="C15" i="7"/>
  <c r="F142" i="2" s="1"/>
  <c r="AD14" i="7"/>
  <c r="AD19" i="7" s="1"/>
  <c r="AC14" i="7"/>
  <c r="AC19" i="7" s="1"/>
  <c r="AB14" i="7"/>
  <c r="AB19" i="7" s="1"/>
  <c r="AE148" i="2" s="1"/>
  <c r="AA14" i="7"/>
  <c r="AA19" i="7" s="1"/>
  <c r="AD148" i="2" s="1"/>
  <c r="Z14" i="7"/>
  <c r="AC318" i="2" s="1"/>
  <c r="Y14" i="7"/>
  <c r="X14" i="7"/>
  <c r="X19" i="7" s="1"/>
  <c r="AA148" i="2" s="1"/>
  <c r="W14" i="7"/>
  <c r="Z141" i="2" s="1"/>
  <c r="V14" i="7"/>
  <c r="Y318" i="2" s="1"/>
  <c r="U14" i="7"/>
  <c r="U19" i="7" s="1"/>
  <c r="X148" i="2" s="1"/>
  <c r="T14" i="7"/>
  <c r="T19" i="7" s="1"/>
  <c r="W148" i="2" s="1"/>
  <c r="S14" i="7"/>
  <c r="V141" i="2" s="1"/>
  <c r="R14" i="7"/>
  <c r="U318" i="2" s="1"/>
  <c r="Q14" i="7"/>
  <c r="P14" i="7"/>
  <c r="S318" i="2" s="1"/>
  <c r="O14" i="7"/>
  <c r="R318" i="2" s="1"/>
  <c r="L14" i="7"/>
  <c r="L19" i="7" s="1"/>
  <c r="O148" i="2" s="1"/>
  <c r="K14" i="7"/>
  <c r="N318" i="2" s="1"/>
  <c r="J14" i="7"/>
  <c r="M318" i="2" s="1"/>
  <c r="I14" i="7"/>
  <c r="H14" i="7"/>
  <c r="H19" i="7" s="1"/>
  <c r="K148" i="2" s="1"/>
  <c r="G14" i="7"/>
  <c r="J318" i="2" s="1"/>
  <c r="F14" i="7"/>
  <c r="I318" i="2" s="1"/>
  <c r="E14" i="7"/>
  <c r="D14" i="7"/>
  <c r="G318" i="2" s="1"/>
  <c r="C14" i="7"/>
  <c r="AE11" i="7"/>
  <c r="AE10" i="7"/>
  <c r="AE9" i="7"/>
  <c r="AE8" i="7"/>
  <c r="AE5" i="7"/>
  <c r="AE4" i="7"/>
  <c r="D3" i="7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F318" i="2" l="1"/>
  <c r="C19" i="7"/>
  <c r="F148" i="2" s="1"/>
  <c r="F141" i="2"/>
  <c r="Q320" i="2"/>
  <c r="N21" i="7"/>
  <c r="Q150" i="2" s="1"/>
  <c r="P320" i="2"/>
  <c r="M21" i="7"/>
  <c r="P150" i="2" s="1"/>
  <c r="M19" i="7"/>
  <c r="P148" i="2" s="1"/>
  <c r="P318" i="2"/>
  <c r="H160" i="2"/>
  <c r="H159" i="2"/>
  <c r="F34" i="7"/>
  <c r="M28" i="7"/>
  <c r="L29" i="7"/>
  <c r="O271" i="2" s="1"/>
  <c r="O269" i="2" s="1"/>
  <c r="E29" i="7"/>
  <c r="H271" i="2" s="1"/>
  <c r="H269" i="2" s="1"/>
  <c r="F28" i="7"/>
  <c r="O35" i="7"/>
  <c r="P35" i="7" s="1"/>
  <c r="Q35" i="7" s="1"/>
  <c r="R35" i="7" s="1"/>
  <c r="S35" i="7" s="1"/>
  <c r="T35" i="7" s="1"/>
  <c r="U35" i="7" s="1"/>
  <c r="O142" i="2"/>
  <c r="I142" i="2"/>
  <c r="M143" i="2"/>
  <c r="Z19" i="7"/>
  <c r="AC148" i="2" s="1"/>
  <c r="AC141" i="2"/>
  <c r="N142" i="2"/>
  <c r="D19" i="7"/>
  <c r="G148" i="2" s="1"/>
  <c r="R20" i="7"/>
  <c r="U149" i="2" s="1"/>
  <c r="S143" i="2"/>
  <c r="T142" i="2"/>
  <c r="G19" i="7"/>
  <c r="J148" i="2" s="1"/>
  <c r="U21" i="7"/>
  <c r="X150" i="2" s="1"/>
  <c r="M141" i="2"/>
  <c r="T320" i="2"/>
  <c r="M320" i="2"/>
  <c r="Y319" i="2"/>
  <c r="N319" i="2"/>
  <c r="AE143" i="2"/>
  <c r="Q143" i="2"/>
  <c r="I143" i="2"/>
  <c r="S142" i="2"/>
  <c r="M142" i="2"/>
  <c r="AA141" i="2"/>
  <c r="K141" i="2"/>
  <c r="G155" i="2"/>
  <c r="F20" i="7"/>
  <c r="I149" i="2" s="1"/>
  <c r="I21" i="7"/>
  <c r="L150" i="2" s="1"/>
  <c r="N20" i="7"/>
  <c r="Q149" i="2" s="1"/>
  <c r="Q20" i="7"/>
  <c r="T149" i="2" s="1"/>
  <c r="X20" i="7"/>
  <c r="AA149" i="2" s="1"/>
  <c r="AB21" i="7"/>
  <c r="AE150" i="2" s="1"/>
  <c r="I320" i="2"/>
  <c r="U319" i="2"/>
  <c r="J319" i="2"/>
  <c r="O318" i="2"/>
  <c r="H21" i="7"/>
  <c r="K150" i="2" s="1"/>
  <c r="L21" i="7"/>
  <c r="O150" i="2" s="1"/>
  <c r="AD143" i="2"/>
  <c r="J142" i="2"/>
  <c r="Y141" i="2"/>
  <c r="O141" i="2"/>
  <c r="G141" i="2"/>
  <c r="N19" i="7"/>
  <c r="Q148" i="2" s="1"/>
  <c r="R19" i="7"/>
  <c r="U148" i="2" s="1"/>
  <c r="V20" i="7"/>
  <c r="Y149" i="2" s="1"/>
  <c r="AA21" i="7"/>
  <c r="AD150" i="2" s="1"/>
  <c r="AB320" i="2"/>
  <c r="Q319" i="2"/>
  <c r="AA318" i="2"/>
  <c r="K318" i="2"/>
  <c r="O143" i="2"/>
  <c r="X142" i="2"/>
  <c r="U141" i="2"/>
  <c r="N141" i="2"/>
  <c r="E20" i="7"/>
  <c r="H149" i="2" s="1"/>
  <c r="J20" i="7"/>
  <c r="M149" i="2" s="1"/>
  <c r="M20" i="7"/>
  <c r="P149" i="2" s="1"/>
  <c r="P147" i="2" s="1"/>
  <c r="Q21" i="7"/>
  <c r="T150" i="2" s="1"/>
  <c r="P19" i="7"/>
  <c r="S148" i="2" s="1"/>
  <c r="V19" i="7"/>
  <c r="Y148" i="2" s="1"/>
  <c r="Z20" i="7"/>
  <c r="AC149" i="2" s="1"/>
  <c r="G275" i="2"/>
  <c r="X320" i="2"/>
  <c r="AC319" i="2"/>
  <c r="H318" i="2"/>
  <c r="E19" i="7"/>
  <c r="H148" i="2" s="1"/>
  <c r="H141" i="2"/>
  <c r="H279" i="2" s="1"/>
  <c r="Y143" i="2"/>
  <c r="J143" i="2"/>
  <c r="U320" i="2"/>
  <c r="G319" i="2"/>
  <c r="G142" i="2"/>
  <c r="L319" i="2"/>
  <c r="I20" i="7"/>
  <c r="L149" i="2" s="1"/>
  <c r="L142" i="2"/>
  <c r="AE319" i="2"/>
  <c r="AB20" i="7"/>
  <c r="AE149" i="2" s="1"/>
  <c r="V320" i="2"/>
  <c r="S21" i="7"/>
  <c r="V150" i="2" s="1"/>
  <c r="AC143" i="2"/>
  <c r="N143" i="2"/>
  <c r="W142" i="2"/>
  <c r="R142" i="2"/>
  <c r="C20" i="7"/>
  <c r="F149" i="2" s="1"/>
  <c r="D20" i="7"/>
  <c r="G149" i="2" s="1"/>
  <c r="H20" i="7"/>
  <c r="K149" i="2" s="1"/>
  <c r="O19" i="7"/>
  <c r="R148" i="2" s="1"/>
  <c r="AA20" i="7"/>
  <c r="AD149" i="2" s="1"/>
  <c r="AD319" i="2"/>
  <c r="W318" i="2"/>
  <c r="T318" i="2"/>
  <c r="T141" i="2"/>
  <c r="X318" i="2"/>
  <c r="X141" i="2"/>
  <c r="AB318" i="2"/>
  <c r="AB141" i="2"/>
  <c r="Y20" i="7"/>
  <c r="AB149" i="2" s="1"/>
  <c r="AB319" i="2"/>
  <c r="E21" i="7"/>
  <c r="H150" i="2" s="1"/>
  <c r="H143" i="2"/>
  <c r="T21" i="7"/>
  <c r="W150" i="2" s="1"/>
  <c r="W320" i="2"/>
  <c r="F143" i="2"/>
  <c r="F140" i="2" s="1"/>
  <c r="AA143" i="2"/>
  <c r="V143" i="2"/>
  <c r="G143" i="2"/>
  <c r="AA142" i="2"/>
  <c r="V142" i="2"/>
  <c r="K142" i="2"/>
  <c r="AD141" i="2"/>
  <c r="S141" i="2"/>
  <c r="J141" i="2"/>
  <c r="C21" i="7"/>
  <c r="F150" i="2" s="1"/>
  <c r="G21" i="7"/>
  <c r="J150" i="2" s="1"/>
  <c r="K21" i="7"/>
  <c r="N150" i="2" s="1"/>
  <c r="K19" i="7"/>
  <c r="N148" i="2" s="1"/>
  <c r="L20" i="7"/>
  <c r="O149" i="2" s="1"/>
  <c r="O147" i="2" s="1"/>
  <c r="O21" i="7"/>
  <c r="R150" i="2" s="1"/>
  <c r="P21" i="7"/>
  <c r="S150" i="2" s="1"/>
  <c r="X21" i="7"/>
  <c r="AA150" i="2" s="1"/>
  <c r="U20" i="7"/>
  <c r="X149" i="2" s="1"/>
  <c r="Y19" i="7"/>
  <c r="AB148" i="2" s="1"/>
  <c r="Y320" i="2"/>
  <c r="L320" i="2"/>
  <c r="AE318" i="2"/>
  <c r="L318" i="2"/>
  <c r="L141" i="2"/>
  <c r="S19" i="7"/>
  <c r="V148" i="2" s="1"/>
  <c r="V318" i="2"/>
  <c r="W19" i="7"/>
  <c r="Z148" i="2" s="1"/>
  <c r="Z318" i="2"/>
  <c r="I19" i="7"/>
  <c r="L148" i="2" s="1"/>
  <c r="R21" i="7"/>
  <c r="U150" i="2" s="1"/>
  <c r="AC320" i="2"/>
  <c r="Z320" i="2"/>
  <c r="W21" i="7"/>
  <c r="Z150" i="2" s="1"/>
  <c r="R143" i="2"/>
  <c r="AE141" i="2"/>
  <c r="P20" i="7"/>
  <c r="S149" i="2" s="1"/>
  <c r="S147" i="2" s="1"/>
  <c r="T20" i="7"/>
  <c r="W149" i="2" s="1"/>
  <c r="V319" i="2"/>
  <c r="Z143" i="2"/>
  <c r="K143" i="2"/>
  <c r="AE142" i="2"/>
  <c r="Z142" i="2"/>
  <c r="W141" i="2"/>
  <c r="R141" i="2"/>
  <c r="I141" i="2"/>
  <c r="D21" i="7"/>
  <c r="G150" i="2" s="1"/>
  <c r="F19" i="7"/>
  <c r="I148" i="2" s="1"/>
  <c r="I147" i="2" s="1"/>
  <c r="J19" i="7"/>
  <c r="M148" i="2" s="1"/>
  <c r="O20" i="7"/>
  <c r="R149" i="2" s="1"/>
  <c r="Q19" i="7"/>
  <c r="T148" i="2" s="1"/>
  <c r="H142" i="2"/>
  <c r="F319" i="2"/>
  <c r="Z319" i="2"/>
  <c r="AD318" i="2"/>
  <c r="AB143" i="2"/>
  <c r="AE14" i="7"/>
  <c r="AE15" i="7"/>
  <c r="AE16" i="7"/>
  <c r="F24" i="7"/>
  <c r="F26" i="7"/>
  <c r="D46" i="7"/>
  <c r="G28" i="7" l="1"/>
  <c r="F29" i="7"/>
  <c r="I271" i="2" s="1"/>
  <c r="I269" i="2" s="1"/>
  <c r="N28" i="7"/>
  <c r="M29" i="7"/>
  <c r="P271" i="2" s="1"/>
  <c r="P269" i="2" s="1"/>
  <c r="I160" i="2"/>
  <c r="I159" i="2"/>
  <c r="G34" i="7"/>
  <c r="G147" i="2"/>
  <c r="V35" i="7"/>
  <c r="J147" i="2"/>
  <c r="X147" i="2"/>
  <c r="AC147" i="2"/>
  <c r="T147" i="2"/>
  <c r="AA147" i="2"/>
  <c r="AD147" i="2"/>
  <c r="W147" i="2"/>
  <c r="F147" i="2"/>
  <c r="Y147" i="2"/>
  <c r="Q147" i="2"/>
  <c r="M147" i="2"/>
  <c r="K147" i="2"/>
  <c r="U147" i="2"/>
  <c r="AE147" i="2"/>
  <c r="H147" i="2"/>
  <c r="G26" i="7"/>
  <c r="I275" i="2"/>
  <c r="G24" i="7"/>
  <c r="I155" i="2"/>
  <c r="E46" i="7"/>
  <c r="G264" i="2"/>
  <c r="G263" i="2" s="1"/>
  <c r="L147" i="2"/>
  <c r="AF320" i="2"/>
  <c r="N147" i="2"/>
  <c r="AF318" i="2"/>
  <c r="AF319" i="2"/>
  <c r="V147" i="2"/>
  <c r="Z147" i="2"/>
  <c r="AB147" i="2"/>
  <c r="R147" i="2"/>
  <c r="J159" i="2" l="1"/>
  <c r="J160" i="2"/>
  <c r="H34" i="7"/>
  <c r="O28" i="7"/>
  <c r="N29" i="7"/>
  <c r="Q271" i="2" s="1"/>
  <c r="Q269" i="2" s="1"/>
  <c r="H28" i="7"/>
  <c r="G29" i="7"/>
  <c r="J271" i="2" s="1"/>
  <c r="J269" i="2" s="1"/>
  <c r="W35" i="7"/>
  <c r="F46" i="7"/>
  <c r="H264" i="2"/>
  <c r="H26" i="7"/>
  <c r="J275" i="2"/>
  <c r="H24" i="7"/>
  <c r="J155" i="2"/>
  <c r="I28" i="7" l="1"/>
  <c r="I29" i="7" s="1"/>
  <c r="L271" i="2" s="1"/>
  <c r="L269" i="2" s="1"/>
  <c r="H29" i="7"/>
  <c r="K271" i="2" s="1"/>
  <c r="K269" i="2" s="1"/>
  <c r="P28" i="7"/>
  <c r="O29" i="7"/>
  <c r="R271" i="2" s="1"/>
  <c r="R269" i="2" s="1"/>
  <c r="K159" i="2"/>
  <c r="K160" i="2"/>
  <c r="I34" i="7"/>
  <c r="X35" i="7"/>
  <c r="I26" i="7"/>
  <c r="K275" i="2"/>
  <c r="I24" i="7"/>
  <c r="K155" i="2"/>
  <c r="G46" i="7"/>
  <c r="I264" i="2"/>
  <c r="G268" i="2"/>
  <c r="G266" i="2" s="1"/>
  <c r="I268" i="2"/>
  <c r="I266" i="2" s="1"/>
  <c r="J268" i="2"/>
  <c r="J266" i="2" s="1"/>
  <c r="K268" i="2"/>
  <c r="K266" i="2" s="1"/>
  <c r="L268" i="2"/>
  <c r="L266" i="2" s="1"/>
  <c r="M268" i="2"/>
  <c r="M266" i="2" s="1"/>
  <c r="N268" i="2"/>
  <c r="N266" i="2" s="1"/>
  <c r="O268" i="2"/>
  <c r="O266" i="2" s="1"/>
  <c r="P268" i="2"/>
  <c r="P266" i="2" s="1"/>
  <c r="Q268" i="2"/>
  <c r="Q266" i="2" s="1"/>
  <c r="R268" i="2"/>
  <c r="R266" i="2" s="1"/>
  <c r="S268" i="2"/>
  <c r="S266" i="2" s="1"/>
  <c r="T268" i="2"/>
  <c r="T266" i="2" s="1"/>
  <c r="U268" i="2"/>
  <c r="U266" i="2" s="1"/>
  <c r="V268" i="2"/>
  <c r="V266" i="2" s="1"/>
  <c r="W268" i="2"/>
  <c r="W266" i="2" s="1"/>
  <c r="X268" i="2"/>
  <c r="X266" i="2" s="1"/>
  <c r="Y268" i="2"/>
  <c r="Y266" i="2" s="1"/>
  <c r="Z268" i="2"/>
  <c r="Z266" i="2" s="1"/>
  <c r="AA268" i="2"/>
  <c r="AA266" i="2" s="1"/>
  <c r="AB268" i="2"/>
  <c r="AB266" i="2" s="1"/>
  <c r="AC268" i="2"/>
  <c r="AC266" i="2" s="1"/>
  <c r="AD268" i="2"/>
  <c r="AD266" i="2" s="1"/>
  <c r="AE268" i="2"/>
  <c r="AE266" i="2" s="1"/>
  <c r="L159" i="2" l="1"/>
  <c r="L160" i="2"/>
  <c r="J34" i="7"/>
  <c r="Q28" i="7"/>
  <c r="P29" i="7"/>
  <c r="S271" i="2" s="1"/>
  <c r="S269" i="2" s="1"/>
  <c r="Y35" i="7"/>
  <c r="H46" i="7"/>
  <c r="J264" i="2"/>
  <c r="J24" i="7"/>
  <c r="L155" i="2"/>
  <c r="J26" i="7"/>
  <c r="L275" i="2"/>
  <c r="D15" i="2"/>
  <c r="D14" i="2"/>
  <c r="D206" i="2"/>
  <c r="D241" i="2" s="1"/>
  <c r="D247" i="2"/>
  <c r="D253" i="2" s="1"/>
  <c r="D248" i="2"/>
  <c r="D254" i="2" s="1"/>
  <c r="D249" i="2"/>
  <c r="D255" i="2" s="1"/>
  <c r="D250" i="2"/>
  <c r="D256" i="2" s="1"/>
  <c r="D246" i="2"/>
  <c r="D252" i="2" s="1"/>
  <c r="D242" i="2"/>
  <c r="D243" i="2"/>
  <c r="D244" i="2"/>
  <c r="D239" i="2"/>
  <c r="D234" i="2"/>
  <c r="D235" i="2"/>
  <c r="D236" i="2"/>
  <c r="D237" i="2"/>
  <c r="D232" i="2"/>
  <c r="D227" i="2"/>
  <c r="D228" i="2"/>
  <c r="D229" i="2"/>
  <c r="D230" i="2"/>
  <c r="D225" i="2"/>
  <c r="D205" i="2"/>
  <c r="D240" i="2" s="1"/>
  <c r="D198" i="2"/>
  <c r="D233" i="2" s="1"/>
  <c r="D191" i="2"/>
  <c r="D226" i="2" s="1"/>
  <c r="E164" i="2"/>
  <c r="E163" i="2"/>
  <c r="R28" i="7" l="1"/>
  <c r="Q29" i="7"/>
  <c r="T271" i="2" s="1"/>
  <c r="T269" i="2" s="1"/>
  <c r="M159" i="2"/>
  <c r="M160" i="2"/>
  <c r="K34" i="7"/>
  <c r="Z35" i="7"/>
  <c r="K24" i="7"/>
  <c r="M155" i="2"/>
  <c r="K26" i="7"/>
  <c r="M275" i="2"/>
  <c r="I46" i="7"/>
  <c r="K264" i="2"/>
  <c r="E162" i="2"/>
  <c r="D177" i="2"/>
  <c r="D178" i="2"/>
  <c r="D179" i="2"/>
  <c r="D176" i="2"/>
  <c r="G158" i="2"/>
  <c r="H158" i="2"/>
  <c r="I158" i="2"/>
  <c r="J158" i="2"/>
  <c r="K158" i="2"/>
  <c r="L158" i="2"/>
  <c r="M158" i="2"/>
  <c r="AD158" i="2"/>
  <c r="AE158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L34" i="7" l="1"/>
  <c r="N159" i="2"/>
  <c r="N160" i="2"/>
  <c r="S28" i="7"/>
  <c r="R29" i="7"/>
  <c r="U271" i="2" s="1"/>
  <c r="U269" i="2" s="1"/>
  <c r="J46" i="7"/>
  <c r="L264" i="2"/>
  <c r="L26" i="7"/>
  <c r="N275" i="2"/>
  <c r="L24" i="7"/>
  <c r="N155" i="2"/>
  <c r="V166" i="2"/>
  <c r="R166" i="2"/>
  <c r="AC166" i="2"/>
  <c r="N166" i="2"/>
  <c r="AD166" i="2"/>
  <c r="J166" i="2"/>
  <c r="Y166" i="2"/>
  <c r="U166" i="2"/>
  <c r="Q166" i="2"/>
  <c r="M166" i="2"/>
  <c r="AE166" i="2"/>
  <c r="AA166" i="2"/>
  <c r="W166" i="2"/>
  <c r="S166" i="2"/>
  <c r="O166" i="2"/>
  <c r="K166" i="2"/>
  <c r="Z166" i="2"/>
  <c r="I166" i="2"/>
  <c r="F166" i="2"/>
  <c r="G166" i="2"/>
  <c r="AB166" i="2"/>
  <c r="X166" i="2"/>
  <c r="T166" i="2"/>
  <c r="P166" i="2"/>
  <c r="L166" i="2"/>
  <c r="H166" i="2"/>
  <c r="AF176" i="2"/>
  <c r="D175" i="2"/>
  <c r="D174" i="2"/>
  <c r="T28" i="7" l="1"/>
  <c r="S29" i="7"/>
  <c r="V271" i="2" s="1"/>
  <c r="V269" i="2" s="1"/>
  <c r="N158" i="2"/>
  <c r="O159" i="2"/>
  <c r="O160" i="2"/>
  <c r="M34" i="7"/>
  <c r="M26" i="7"/>
  <c r="O275" i="2"/>
  <c r="M24" i="7"/>
  <c r="O155" i="2"/>
  <c r="K46" i="7"/>
  <c r="M264" i="2"/>
  <c r="G336" i="2"/>
  <c r="H336" i="2" s="1"/>
  <c r="I336" i="2" s="1"/>
  <c r="J336" i="2" s="1"/>
  <c r="K336" i="2" s="1"/>
  <c r="L336" i="2" s="1"/>
  <c r="M336" i="2" s="1"/>
  <c r="N336" i="2" s="1"/>
  <c r="O336" i="2" s="1"/>
  <c r="P336" i="2" s="1"/>
  <c r="Q336" i="2" s="1"/>
  <c r="R336" i="2" s="1"/>
  <c r="S336" i="2" s="1"/>
  <c r="T336" i="2" s="1"/>
  <c r="U336" i="2" s="1"/>
  <c r="V336" i="2" s="1"/>
  <c r="W336" i="2" s="1"/>
  <c r="X336" i="2" s="1"/>
  <c r="Y336" i="2" s="1"/>
  <c r="Z336" i="2" s="1"/>
  <c r="AA336" i="2" s="1"/>
  <c r="AB336" i="2" s="1"/>
  <c r="AC336" i="2" s="1"/>
  <c r="AD336" i="2" s="1"/>
  <c r="AE336" i="2" s="1"/>
  <c r="P159" i="2" l="1"/>
  <c r="P160" i="2"/>
  <c r="N34" i="7"/>
  <c r="O158" i="2"/>
  <c r="U28" i="7"/>
  <c r="T29" i="7"/>
  <c r="W271" i="2" s="1"/>
  <c r="W269" i="2" s="1"/>
  <c r="N24" i="7"/>
  <c r="P155" i="2"/>
  <c r="L46" i="7"/>
  <c r="N264" i="2"/>
  <c r="N26" i="7"/>
  <c r="P275" i="2"/>
  <c r="K274" i="2"/>
  <c r="V28" i="7" l="1"/>
  <c r="U29" i="7"/>
  <c r="X271" i="2" s="1"/>
  <c r="X269" i="2" s="1"/>
  <c r="Q159" i="2"/>
  <c r="Q160" i="2"/>
  <c r="O34" i="7"/>
  <c r="P158" i="2"/>
  <c r="M46" i="7"/>
  <c r="O264" i="2"/>
  <c r="O26" i="7"/>
  <c r="Q275" i="2"/>
  <c r="O24" i="7"/>
  <c r="Q155" i="2"/>
  <c r="L274" i="2"/>
  <c r="AF169" i="2"/>
  <c r="AF170" i="2"/>
  <c r="AF171" i="2"/>
  <c r="AF172" i="2"/>
  <c r="AF174" i="2"/>
  <c r="AF175" i="2"/>
  <c r="AF177" i="2"/>
  <c r="AF178" i="2"/>
  <c r="AF179" i="2"/>
  <c r="R159" i="2" l="1"/>
  <c r="R160" i="2"/>
  <c r="P34" i="7"/>
  <c r="Q158" i="2"/>
  <c r="W28" i="7"/>
  <c r="V29" i="7"/>
  <c r="Y271" i="2" s="1"/>
  <c r="Y269" i="2" s="1"/>
  <c r="P26" i="7"/>
  <c r="R275" i="2"/>
  <c r="P24" i="7"/>
  <c r="R155" i="2"/>
  <c r="N46" i="7"/>
  <c r="P264" i="2"/>
  <c r="M274" i="2"/>
  <c r="AF166" i="2"/>
  <c r="AF282" i="2"/>
  <c r="AF283" i="2"/>
  <c r="AF284" i="2"/>
  <c r="AF287" i="2"/>
  <c r="AF288" i="2"/>
  <c r="AF272" i="2"/>
  <c r="AF273" i="2"/>
  <c r="AF258" i="2"/>
  <c r="AF259" i="2"/>
  <c r="AF260" i="2"/>
  <c r="AF261" i="2"/>
  <c r="AF262" i="2"/>
  <c r="AF265" i="2"/>
  <c r="AF193" i="2"/>
  <c r="AF182" i="2"/>
  <c r="AF183" i="2"/>
  <c r="AF184" i="2"/>
  <c r="AF185" i="2"/>
  <c r="AF186" i="2"/>
  <c r="AF187" i="2"/>
  <c r="AF156" i="2"/>
  <c r="AF157" i="2"/>
  <c r="AF161" i="2"/>
  <c r="AF162" i="2"/>
  <c r="AF163" i="2"/>
  <c r="AF164" i="2"/>
  <c r="AF165" i="2"/>
  <c r="AF145" i="2"/>
  <c r="AF146" i="2"/>
  <c r="AF144" i="2"/>
  <c r="X28" i="7" l="1"/>
  <c r="W29" i="7"/>
  <c r="Z271" i="2" s="1"/>
  <c r="Z269" i="2" s="1"/>
  <c r="Q34" i="7"/>
  <c r="S159" i="2"/>
  <c r="S160" i="2"/>
  <c r="R158" i="2"/>
  <c r="Q24" i="7"/>
  <c r="S155" i="2"/>
  <c r="O46" i="7"/>
  <c r="Q264" i="2"/>
  <c r="Q26" i="7"/>
  <c r="S275" i="2"/>
  <c r="N274" i="2"/>
  <c r="F306" i="2"/>
  <c r="F358" i="2" s="1"/>
  <c r="F276" i="2"/>
  <c r="S158" i="2" l="1"/>
  <c r="T159" i="2"/>
  <c r="T160" i="2"/>
  <c r="R34" i="7"/>
  <c r="Y28" i="7"/>
  <c r="X29" i="7"/>
  <c r="AA271" i="2" s="1"/>
  <c r="AA269" i="2" s="1"/>
  <c r="P46" i="7"/>
  <c r="R264" i="2"/>
  <c r="R26" i="7"/>
  <c r="T275" i="2"/>
  <c r="R24" i="7"/>
  <c r="T155" i="2"/>
  <c r="O274" i="2"/>
  <c r="G276" i="2"/>
  <c r="Z28" i="7" l="1"/>
  <c r="Y29" i="7"/>
  <c r="AB271" i="2" s="1"/>
  <c r="AB269" i="2" s="1"/>
  <c r="U159" i="2"/>
  <c r="U160" i="2"/>
  <c r="S34" i="7"/>
  <c r="T158" i="2"/>
  <c r="S26" i="7"/>
  <c r="U275" i="2"/>
  <c r="S24" i="7"/>
  <c r="U155" i="2"/>
  <c r="Q46" i="7"/>
  <c r="S264" i="2"/>
  <c r="P274" i="2"/>
  <c r="G306" i="2"/>
  <c r="G358" i="2" s="1"/>
  <c r="G356" i="2" s="1"/>
  <c r="V159" i="2" l="1"/>
  <c r="V160" i="2"/>
  <c r="T34" i="7"/>
  <c r="U158" i="2"/>
  <c r="AA28" i="7"/>
  <c r="Z29" i="7"/>
  <c r="AC271" i="2" s="1"/>
  <c r="AC269" i="2" s="1"/>
  <c r="T24" i="7"/>
  <c r="V155" i="2"/>
  <c r="R46" i="7"/>
  <c r="T264" i="2"/>
  <c r="T26" i="7"/>
  <c r="V275" i="2"/>
  <c r="Q274" i="2"/>
  <c r="H306" i="2"/>
  <c r="H358" i="2" s="1"/>
  <c r="H356" i="2" s="1"/>
  <c r="AB28" i="7" l="1"/>
  <c r="AA29" i="7"/>
  <c r="AD271" i="2" s="1"/>
  <c r="AD269" i="2" s="1"/>
  <c r="W159" i="2"/>
  <c r="W160" i="2"/>
  <c r="U34" i="7"/>
  <c r="V158" i="2"/>
  <c r="S46" i="7"/>
  <c r="U264" i="2"/>
  <c r="U26" i="7"/>
  <c r="W275" i="2"/>
  <c r="U24" i="7"/>
  <c r="W155" i="2"/>
  <c r="R274" i="2"/>
  <c r="I276" i="2"/>
  <c r="I306" i="2"/>
  <c r="I358" i="2" s="1"/>
  <c r="I356" i="2" s="1"/>
  <c r="X159" i="2" l="1"/>
  <c r="X160" i="2"/>
  <c r="V34" i="7"/>
  <c r="W158" i="2"/>
  <c r="AC28" i="7"/>
  <c r="AC29" i="7" s="1"/>
  <c r="AB29" i="7"/>
  <c r="AE271" i="2" s="1"/>
  <c r="AE269" i="2" s="1"/>
  <c r="V26" i="7"/>
  <c r="X275" i="2"/>
  <c r="V24" i="7"/>
  <c r="X155" i="2"/>
  <c r="T46" i="7"/>
  <c r="V264" i="2"/>
  <c r="S274" i="2"/>
  <c r="J306" i="2"/>
  <c r="J358" i="2" s="1"/>
  <c r="J356" i="2" s="1"/>
  <c r="J276" i="2"/>
  <c r="Y159" i="2" l="1"/>
  <c r="Y160" i="2"/>
  <c r="W34" i="7"/>
  <c r="X158" i="2"/>
  <c r="W24" i="7"/>
  <c r="Y155" i="2"/>
  <c r="U46" i="7"/>
  <c r="W264" i="2"/>
  <c r="W26" i="7"/>
  <c r="Y275" i="2"/>
  <c r="T274" i="2"/>
  <c r="K306" i="2"/>
  <c r="K358" i="2" s="1"/>
  <c r="K356" i="2" s="1"/>
  <c r="K276" i="2"/>
  <c r="Z159" i="2" l="1"/>
  <c r="Z160" i="2"/>
  <c r="X34" i="7"/>
  <c r="Y158" i="2"/>
  <c r="V46" i="7"/>
  <c r="X264" i="2"/>
  <c r="X26" i="7"/>
  <c r="Z275" i="2"/>
  <c r="X24" i="7"/>
  <c r="Z155" i="2"/>
  <c r="U274" i="2"/>
  <c r="L276" i="2"/>
  <c r="L306" i="2"/>
  <c r="L358" i="2" s="1"/>
  <c r="L356" i="2" s="1"/>
  <c r="AA159" i="2" l="1"/>
  <c r="AA160" i="2"/>
  <c r="Y34" i="7"/>
  <c r="Z158" i="2"/>
  <c r="Y26" i="7"/>
  <c r="AA275" i="2"/>
  <c r="Y24" i="7"/>
  <c r="AA155" i="2"/>
  <c r="W46" i="7"/>
  <c r="Y264" i="2"/>
  <c r="V274" i="2"/>
  <c r="M306" i="2"/>
  <c r="M358" i="2" s="1"/>
  <c r="M356" i="2" s="1"/>
  <c r="M276" i="2"/>
  <c r="AB159" i="2" l="1"/>
  <c r="AB160" i="2"/>
  <c r="Z34" i="7"/>
  <c r="AA158" i="2"/>
  <c r="Z24" i="7"/>
  <c r="AB155" i="2"/>
  <c r="X46" i="7"/>
  <c r="Z264" i="2"/>
  <c r="Z26" i="7"/>
  <c r="AB275" i="2"/>
  <c r="W274" i="2"/>
  <c r="N276" i="2"/>
  <c r="N306" i="2"/>
  <c r="N358" i="2" s="1"/>
  <c r="N356" i="2" s="1"/>
  <c r="AC159" i="2" l="1"/>
  <c r="AC160" i="2"/>
  <c r="AF160" i="2"/>
  <c r="AB158" i="2"/>
  <c r="AF159" i="2"/>
  <c r="Y46" i="7"/>
  <c r="AA264" i="2"/>
  <c r="AA26" i="7"/>
  <c r="AC275" i="2"/>
  <c r="AA24" i="7"/>
  <c r="AC155" i="2"/>
  <c r="X274" i="2"/>
  <c r="O306" i="2"/>
  <c r="O358" i="2" s="1"/>
  <c r="O356" i="2" s="1"/>
  <c r="O276" i="2"/>
  <c r="AC158" i="2" l="1"/>
  <c r="AB26" i="7"/>
  <c r="AD275" i="2"/>
  <c r="AB24" i="7"/>
  <c r="AD155" i="2"/>
  <c r="Z46" i="7"/>
  <c r="AB264" i="2"/>
  <c r="Y274" i="2"/>
  <c r="P276" i="2"/>
  <c r="P306" i="2"/>
  <c r="P358" i="2" s="1"/>
  <c r="P356" i="2" s="1"/>
  <c r="AC24" i="7" l="1"/>
  <c r="AD24" i="7" s="1"/>
  <c r="AE24" i="7" s="1"/>
  <c r="AE155" i="2"/>
  <c r="AA46" i="7"/>
  <c r="AC264" i="2"/>
  <c r="AC26" i="7"/>
  <c r="AD26" i="7" s="1"/>
  <c r="AE26" i="7" s="1"/>
  <c r="AE275" i="2"/>
  <c r="Z274" i="2"/>
  <c r="Q306" i="2"/>
  <c r="Q358" i="2" s="1"/>
  <c r="Q356" i="2" s="1"/>
  <c r="Q276" i="2"/>
  <c r="AB46" i="7" l="1"/>
  <c r="AD264" i="2"/>
  <c r="AA274" i="2"/>
  <c r="R276" i="2"/>
  <c r="R306" i="2"/>
  <c r="R358" i="2" s="1"/>
  <c r="R356" i="2" s="1"/>
  <c r="AC46" i="7" l="1"/>
  <c r="AD46" i="7" s="1"/>
  <c r="AE46" i="7" s="1"/>
  <c r="AE264" i="2"/>
  <c r="AB274" i="2"/>
  <c r="S306" i="2"/>
  <c r="S358" i="2" s="1"/>
  <c r="S356" i="2" s="1"/>
  <c r="S276" i="2"/>
  <c r="AC274" i="2" l="1"/>
  <c r="T276" i="2"/>
  <c r="T306" i="2"/>
  <c r="T358" i="2" s="1"/>
  <c r="T356" i="2" s="1"/>
  <c r="AD274" i="2" l="1"/>
  <c r="U306" i="2"/>
  <c r="U358" i="2" s="1"/>
  <c r="U356" i="2" s="1"/>
  <c r="U276" i="2"/>
  <c r="AE274" i="2" l="1"/>
  <c r="V276" i="2"/>
  <c r="V306" i="2"/>
  <c r="V358" i="2" s="1"/>
  <c r="V356" i="2" s="1"/>
  <c r="W306" i="2" l="1"/>
  <c r="W358" i="2" s="1"/>
  <c r="W356" i="2" s="1"/>
  <c r="W276" i="2"/>
  <c r="X276" i="2" l="1"/>
  <c r="X306" i="2"/>
  <c r="X358" i="2" s="1"/>
  <c r="X356" i="2" s="1"/>
  <c r="Y306" i="2" l="1"/>
  <c r="Y358" i="2" s="1"/>
  <c r="Y356" i="2" s="1"/>
  <c r="Y276" i="2"/>
  <c r="Z276" i="2" l="1"/>
  <c r="Z306" i="2"/>
  <c r="Z358" i="2" s="1"/>
  <c r="Z356" i="2" s="1"/>
  <c r="AA306" i="2" l="1"/>
  <c r="AA358" i="2" s="1"/>
  <c r="AA356" i="2" s="1"/>
  <c r="AA276" i="2"/>
  <c r="AB276" i="2" l="1"/>
  <c r="AB306" i="2"/>
  <c r="AB358" i="2" s="1"/>
  <c r="AB356" i="2" s="1"/>
  <c r="AC306" i="2" l="1"/>
  <c r="AC358" i="2" s="1"/>
  <c r="AC356" i="2" s="1"/>
  <c r="AC276" i="2"/>
  <c r="AD276" i="2" l="1"/>
  <c r="AD306" i="2"/>
  <c r="AD358" i="2" s="1"/>
  <c r="AD356" i="2" s="1"/>
  <c r="AE306" i="2" l="1"/>
  <c r="AE358" i="2" s="1"/>
  <c r="AE356" i="2" s="1"/>
  <c r="AE276" i="2"/>
  <c r="AF321" i="2" l="1"/>
  <c r="AF322" i="2"/>
  <c r="AF323" i="2"/>
  <c r="I286" i="2"/>
  <c r="J286" i="2"/>
  <c r="J285" i="2" s="1"/>
  <c r="K286" i="2"/>
  <c r="K285" i="2" s="1"/>
  <c r="L286" i="2"/>
  <c r="L285" i="2" s="1"/>
  <c r="M286" i="2"/>
  <c r="M285" i="2" s="1"/>
  <c r="N286" i="2"/>
  <c r="N285" i="2" s="1"/>
  <c r="O286" i="2"/>
  <c r="O285" i="2" s="1"/>
  <c r="P286" i="2"/>
  <c r="P285" i="2" s="1"/>
  <c r="Q286" i="2"/>
  <c r="Q285" i="2" s="1"/>
  <c r="R286" i="2"/>
  <c r="R285" i="2" s="1"/>
  <c r="S286" i="2"/>
  <c r="S285" i="2" s="1"/>
  <c r="T286" i="2"/>
  <c r="T285" i="2" s="1"/>
  <c r="U286" i="2"/>
  <c r="U285" i="2" s="1"/>
  <c r="V286" i="2"/>
  <c r="V285" i="2" s="1"/>
  <c r="W286" i="2"/>
  <c r="W285" i="2" s="1"/>
  <c r="X286" i="2"/>
  <c r="X285" i="2" s="1"/>
  <c r="Y286" i="2"/>
  <c r="Y285" i="2" s="1"/>
  <c r="Z286" i="2"/>
  <c r="Z285" i="2" s="1"/>
  <c r="AA286" i="2"/>
  <c r="AA285" i="2" s="1"/>
  <c r="AB286" i="2"/>
  <c r="AB285" i="2" s="1"/>
  <c r="AC286" i="2"/>
  <c r="AC285" i="2" s="1"/>
  <c r="AD286" i="2"/>
  <c r="AD285" i="2" s="1"/>
  <c r="AE286" i="2"/>
  <c r="AE285" i="2" s="1"/>
  <c r="D286" i="2"/>
  <c r="E286" i="2"/>
  <c r="D287" i="2"/>
  <c r="E287" i="2"/>
  <c r="E285" i="2"/>
  <c r="D285" i="2"/>
  <c r="G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X279" i="2"/>
  <c r="Y279" i="2"/>
  <c r="Z279" i="2"/>
  <c r="AA279" i="2"/>
  <c r="AB279" i="2"/>
  <c r="AC279" i="2"/>
  <c r="AD279" i="2"/>
  <c r="AE279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X280" i="2"/>
  <c r="Y280" i="2"/>
  <c r="Z280" i="2"/>
  <c r="AA280" i="2"/>
  <c r="AB280" i="2"/>
  <c r="AC280" i="2"/>
  <c r="AD280" i="2"/>
  <c r="AE280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X281" i="2"/>
  <c r="Y281" i="2"/>
  <c r="Z281" i="2"/>
  <c r="AA281" i="2"/>
  <c r="AB281" i="2"/>
  <c r="AC281" i="2"/>
  <c r="AD281" i="2"/>
  <c r="AE281" i="2"/>
  <c r="F280" i="2"/>
  <c r="F281" i="2"/>
  <c r="F279" i="2"/>
  <c r="AF133" i="2"/>
  <c r="AF13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F154" i="2"/>
  <c r="F139" i="2" s="1"/>
  <c r="I285" i="2" l="1"/>
  <c r="I325" i="2"/>
  <c r="I324" i="2" s="1"/>
  <c r="AF154" i="2"/>
  <c r="AF281" i="2"/>
  <c r="AF280" i="2"/>
  <c r="AF279" i="2"/>
  <c r="O325" i="2"/>
  <c r="O324" i="2" s="1"/>
  <c r="AD317" i="2"/>
  <c r="AE325" i="2"/>
  <c r="AE324" i="2" s="1"/>
  <c r="AA325" i="2"/>
  <c r="AA324" i="2" s="1"/>
  <c r="K325" i="2"/>
  <c r="K324" i="2" s="1"/>
  <c r="W325" i="2"/>
  <c r="W324" i="2" s="1"/>
  <c r="S325" i="2"/>
  <c r="S324" i="2" s="1"/>
  <c r="AD325" i="2"/>
  <c r="AD324" i="2" s="1"/>
  <c r="Z325" i="2"/>
  <c r="Z324" i="2" s="1"/>
  <c r="V325" i="2"/>
  <c r="V324" i="2" s="1"/>
  <c r="R325" i="2"/>
  <c r="R324" i="2" s="1"/>
  <c r="N325" i="2"/>
  <c r="N324" i="2" s="1"/>
  <c r="J325" i="2"/>
  <c r="J324" i="2" s="1"/>
  <c r="AC325" i="2"/>
  <c r="AC324" i="2" s="1"/>
  <c r="Y325" i="2"/>
  <c r="Y324" i="2" s="1"/>
  <c r="U325" i="2"/>
  <c r="U324" i="2" s="1"/>
  <c r="Q325" i="2"/>
  <c r="Q324" i="2" s="1"/>
  <c r="M325" i="2"/>
  <c r="M324" i="2" s="1"/>
  <c r="AB325" i="2"/>
  <c r="AB324" i="2" s="1"/>
  <c r="X325" i="2"/>
  <c r="X324" i="2" s="1"/>
  <c r="T325" i="2"/>
  <c r="T324" i="2" s="1"/>
  <c r="P325" i="2"/>
  <c r="P324" i="2" s="1"/>
  <c r="L325" i="2"/>
  <c r="L324" i="2" s="1"/>
  <c r="G278" i="2"/>
  <c r="AE278" i="2"/>
  <c r="AA278" i="2"/>
  <c r="W278" i="2"/>
  <c r="S278" i="2"/>
  <c r="O278" i="2"/>
  <c r="K278" i="2"/>
  <c r="AC278" i="2"/>
  <c r="Y278" i="2"/>
  <c r="U278" i="2"/>
  <c r="Q278" i="2"/>
  <c r="M278" i="2"/>
  <c r="I278" i="2"/>
  <c r="G286" i="2"/>
  <c r="AD278" i="2"/>
  <c r="Z278" i="2"/>
  <c r="V278" i="2"/>
  <c r="R278" i="2"/>
  <c r="N278" i="2"/>
  <c r="J278" i="2"/>
  <c r="AB278" i="2"/>
  <c r="X278" i="2"/>
  <c r="T278" i="2"/>
  <c r="P278" i="2"/>
  <c r="L278" i="2"/>
  <c r="H278" i="2"/>
  <c r="F286" i="2"/>
  <c r="H286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F120" i="2"/>
  <c r="F119" i="2"/>
  <c r="G109" i="2"/>
  <c r="G107" i="2" s="1"/>
  <c r="H109" i="2"/>
  <c r="H107" i="2" s="1"/>
  <c r="I109" i="2"/>
  <c r="I107" i="2" s="1"/>
  <c r="J109" i="2"/>
  <c r="J107" i="2" s="1"/>
  <c r="K109" i="2"/>
  <c r="K107" i="2" s="1"/>
  <c r="L109" i="2"/>
  <c r="L107" i="2" s="1"/>
  <c r="M109" i="2"/>
  <c r="N109" i="2"/>
  <c r="O109" i="2"/>
  <c r="O107" i="2" s="1"/>
  <c r="P109" i="2"/>
  <c r="P107" i="2" s="1"/>
  <c r="Q109" i="2"/>
  <c r="Q107" i="2" s="1"/>
  <c r="R109" i="2"/>
  <c r="R107" i="2" s="1"/>
  <c r="S109" i="2"/>
  <c r="S107" i="2" s="1"/>
  <c r="T109" i="2"/>
  <c r="U109" i="2"/>
  <c r="U107" i="2" s="1"/>
  <c r="V109" i="2"/>
  <c r="W109" i="2"/>
  <c r="W107" i="2" s="1"/>
  <c r="X109" i="2"/>
  <c r="X107" i="2" s="1"/>
  <c r="Y109" i="2"/>
  <c r="Y107" i="2" s="1"/>
  <c r="Z109" i="2"/>
  <c r="Z107" i="2" s="1"/>
  <c r="AA109" i="2"/>
  <c r="AA107" i="2" s="1"/>
  <c r="AB109" i="2"/>
  <c r="AB107" i="2" s="1"/>
  <c r="AC109" i="2"/>
  <c r="AC107" i="2" s="1"/>
  <c r="AD109" i="2"/>
  <c r="AD107" i="2" s="1"/>
  <c r="AE109" i="2"/>
  <c r="AE107" i="2" s="1"/>
  <c r="G110" i="2"/>
  <c r="G108" i="2" s="1"/>
  <c r="H110" i="2"/>
  <c r="H108" i="2" s="1"/>
  <c r="I110" i="2"/>
  <c r="I108" i="2" s="1"/>
  <c r="J110" i="2"/>
  <c r="J108" i="2" s="1"/>
  <c r="K110" i="2"/>
  <c r="K108" i="2" s="1"/>
  <c r="L110" i="2"/>
  <c r="L108" i="2" s="1"/>
  <c r="M110" i="2"/>
  <c r="M108" i="2" s="1"/>
  <c r="N110" i="2"/>
  <c r="N108" i="2" s="1"/>
  <c r="O110" i="2"/>
  <c r="O108" i="2" s="1"/>
  <c r="P110" i="2"/>
  <c r="P108" i="2" s="1"/>
  <c r="Q110" i="2"/>
  <c r="R110" i="2"/>
  <c r="R108" i="2" s="1"/>
  <c r="S110" i="2"/>
  <c r="S108" i="2" s="1"/>
  <c r="T110" i="2"/>
  <c r="T108" i="2" s="1"/>
  <c r="U110" i="2"/>
  <c r="U108" i="2" s="1"/>
  <c r="V110" i="2"/>
  <c r="V108" i="2" s="1"/>
  <c r="W110" i="2"/>
  <c r="W108" i="2" s="1"/>
  <c r="X110" i="2"/>
  <c r="X108" i="2" s="1"/>
  <c r="Y110" i="2"/>
  <c r="Y108" i="2" s="1"/>
  <c r="Z110" i="2"/>
  <c r="Z108" i="2" s="1"/>
  <c r="AA110" i="2"/>
  <c r="AA108" i="2" s="1"/>
  <c r="AB110" i="2"/>
  <c r="AB108" i="2" s="1"/>
  <c r="AC110" i="2"/>
  <c r="AC108" i="2" s="1"/>
  <c r="AD110" i="2"/>
  <c r="AD108" i="2" s="1"/>
  <c r="AE110" i="2"/>
  <c r="F110" i="2"/>
  <c r="F108" i="2" s="1"/>
  <c r="F109" i="2"/>
  <c r="AF96" i="2"/>
  <c r="AF97" i="2"/>
  <c r="AF98" i="2"/>
  <c r="AF99" i="2"/>
  <c r="AF100" i="2"/>
  <c r="AF101" i="2"/>
  <c r="AF102" i="2"/>
  <c r="AF103" i="2"/>
  <c r="AF104" i="2"/>
  <c r="AF105" i="2"/>
  <c r="AF106" i="2"/>
  <c r="AF95" i="2"/>
  <c r="C96" i="2" s="1"/>
  <c r="F92" i="2"/>
  <c r="AF84" i="2"/>
  <c r="AF85" i="2"/>
  <c r="AF86" i="2"/>
  <c r="AF87" i="2"/>
  <c r="AF88" i="2"/>
  <c r="AF89" i="2"/>
  <c r="AF90" i="2"/>
  <c r="AF83" i="2"/>
  <c r="AF80" i="2"/>
  <c r="AE81" i="2" s="1"/>
  <c r="AF79" i="2"/>
  <c r="C80" i="2" s="1"/>
  <c r="AF69" i="2"/>
  <c r="AF70" i="2"/>
  <c r="AF71" i="2"/>
  <c r="AF72" i="2"/>
  <c r="AF73" i="2"/>
  <c r="AF74" i="2"/>
  <c r="AF75" i="2"/>
  <c r="AF76" i="2"/>
  <c r="AF66" i="2"/>
  <c r="AF65" i="2"/>
  <c r="AF62" i="2"/>
  <c r="AF61" i="2"/>
  <c r="AF60" i="2"/>
  <c r="AF59" i="2"/>
  <c r="AF58" i="2"/>
  <c r="AF57" i="2"/>
  <c r="AF56" i="2"/>
  <c r="AF55" i="2"/>
  <c r="AF54" i="2"/>
  <c r="AF53" i="2"/>
  <c r="AF50" i="2"/>
  <c r="AF49" i="2"/>
  <c r="AF46" i="2"/>
  <c r="AF45" i="2"/>
  <c r="C46" i="2" s="1"/>
  <c r="AF44" i="2"/>
  <c r="AF43" i="2"/>
  <c r="AF42" i="2"/>
  <c r="AF41" i="2"/>
  <c r="C42" i="2" s="1"/>
  <c r="AF40" i="2"/>
  <c r="AF39" i="2"/>
  <c r="AF38" i="2"/>
  <c r="AF37" i="2"/>
  <c r="C38" i="2" s="1"/>
  <c r="AF34" i="2"/>
  <c r="AF33" i="2"/>
  <c r="AF23" i="2"/>
  <c r="AF24" i="2"/>
  <c r="AF25" i="2"/>
  <c r="C26" i="2" s="1"/>
  <c r="AF27" i="2"/>
  <c r="AF28" i="2"/>
  <c r="AF29" i="2"/>
  <c r="AF30" i="2"/>
  <c r="AF17" i="2"/>
  <c r="AF366" i="2"/>
  <c r="AF364" i="2"/>
  <c r="AF363" i="2"/>
  <c r="AF357" i="2"/>
  <c r="AF353" i="2"/>
  <c r="AF354" i="2"/>
  <c r="AF352" i="2"/>
  <c r="AF351" i="2"/>
  <c r="AF350" i="2"/>
  <c r="AF349" i="2"/>
  <c r="AF347" i="2"/>
  <c r="AF346" i="2"/>
  <c r="AF345" i="2"/>
  <c r="AF344" i="2"/>
  <c r="AF336" i="2"/>
  <c r="AF337" i="2"/>
  <c r="AF338" i="2"/>
  <c r="AF339" i="2"/>
  <c r="AF340" i="2"/>
  <c r="AF335" i="2"/>
  <c r="AF331" i="2"/>
  <c r="AF332" i="2"/>
  <c r="AF333" i="2"/>
  <c r="AF330" i="2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T329" i="2"/>
  <c r="U329" i="2"/>
  <c r="V329" i="2"/>
  <c r="W329" i="2"/>
  <c r="X329" i="2"/>
  <c r="Y329" i="2"/>
  <c r="Z329" i="2"/>
  <c r="AA329" i="2"/>
  <c r="AB329" i="2"/>
  <c r="AC329" i="2"/>
  <c r="AD329" i="2"/>
  <c r="AE329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T334" i="2"/>
  <c r="U334" i="2"/>
  <c r="V334" i="2"/>
  <c r="W334" i="2"/>
  <c r="X334" i="2"/>
  <c r="Y334" i="2"/>
  <c r="Z334" i="2"/>
  <c r="AA334" i="2"/>
  <c r="AB334" i="2"/>
  <c r="AC334" i="2"/>
  <c r="AD334" i="2"/>
  <c r="AE334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T343" i="2"/>
  <c r="U343" i="2"/>
  <c r="V343" i="2"/>
  <c r="W343" i="2"/>
  <c r="X343" i="2"/>
  <c r="Y343" i="2"/>
  <c r="Z343" i="2"/>
  <c r="AA343" i="2"/>
  <c r="AB343" i="2"/>
  <c r="AC343" i="2"/>
  <c r="AD343" i="2"/>
  <c r="AE343" i="2"/>
  <c r="G348" i="2"/>
  <c r="H348" i="2"/>
  <c r="I348" i="2"/>
  <c r="J348" i="2"/>
  <c r="K348" i="2"/>
  <c r="L348" i="2"/>
  <c r="M348" i="2"/>
  <c r="N348" i="2"/>
  <c r="O348" i="2"/>
  <c r="P348" i="2"/>
  <c r="Q348" i="2"/>
  <c r="R348" i="2"/>
  <c r="S348" i="2"/>
  <c r="T348" i="2"/>
  <c r="U348" i="2"/>
  <c r="V348" i="2"/>
  <c r="W348" i="2"/>
  <c r="X348" i="2"/>
  <c r="Y348" i="2"/>
  <c r="Z348" i="2"/>
  <c r="AA348" i="2"/>
  <c r="AB348" i="2"/>
  <c r="AC348" i="2"/>
  <c r="AD348" i="2"/>
  <c r="AE348" i="2"/>
  <c r="F329" i="2"/>
  <c r="F334" i="2"/>
  <c r="F343" i="2"/>
  <c r="F348" i="2"/>
  <c r="F356" i="2"/>
  <c r="AF313" i="2"/>
  <c r="AF312" i="2"/>
  <c r="AF309" i="2"/>
  <c r="AF307" i="2"/>
  <c r="AF304" i="2"/>
  <c r="AF303" i="2"/>
  <c r="AF302" i="2"/>
  <c r="AF301" i="2"/>
  <c r="AF300" i="2"/>
  <c r="AF299" i="2"/>
  <c r="AF298" i="2"/>
  <c r="AF296" i="2"/>
  <c r="AF295" i="2"/>
  <c r="AF294" i="2"/>
  <c r="AF293" i="2"/>
  <c r="AF292" i="2"/>
  <c r="AF291" i="2"/>
  <c r="AF290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X289" i="2"/>
  <c r="Y289" i="2"/>
  <c r="Z289" i="2"/>
  <c r="AA289" i="2"/>
  <c r="AB289" i="2"/>
  <c r="AC289" i="2"/>
  <c r="AD289" i="2"/>
  <c r="AE289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T297" i="2"/>
  <c r="U297" i="2"/>
  <c r="V297" i="2"/>
  <c r="W297" i="2"/>
  <c r="X297" i="2"/>
  <c r="Y297" i="2"/>
  <c r="Z297" i="2"/>
  <c r="AA297" i="2"/>
  <c r="AB297" i="2"/>
  <c r="AC297" i="2"/>
  <c r="AD297" i="2"/>
  <c r="AE297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T305" i="2"/>
  <c r="U305" i="2"/>
  <c r="V305" i="2"/>
  <c r="W305" i="2"/>
  <c r="X305" i="2"/>
  <c r="Y305" i="2"/>
  <c r="Z305" i="2"/>
  <c r="AA305" i="2"/>
  <c r="AB305" i="2"/>
  <c r="AC305" i="2"/>
  <c r="AD305" i="2"/>
  <c r="AE305" i="2"/>
  <c r="G297" i="2"/>
  <c r="G305" i="2"/>
  <c r="F305" i="2"/>
  <c r="F297" i="2"/>
  <c r="F2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AC189" i="2"/>
  <c r="AD189" i="2"/>
  <c r="AE189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G203" i="2"/>
  <c r="H203" i="2"/>
  <c r="H317" i="2" s="1"/>
  <c r="I203" i="2"/>
  <c r="I317" i="2" s="1"/>
  <c r="J203" i="2"/>
  <c r="J317" i="2" s="1"/>
  <c r="K203" i="2"/>
  <c r="K317" i="2" s="1"/>
  <c r="L203" i="2"/>
  <c r="L317" i="2" s="1"/>
  <c r="M203" i="2"/>
  <c r="M317" i="2" s="1"/>
  <c r="N203" i="2"/>
  <c r="N317" i="2" s="1"/>
  <c r="O203" i="2"/>
  <c r="O317" i="2" s="1"/>
  <c r="P203" i="2"/>
  <c r="P317" i="2" s="1"/>
  <c r="Q203" i="2"/>
  <c r="Q317" i="2" s="1"/>
  <c r="R203" i="2"/>
  <c r="R317" i="2" s="1"/>
  <c r="S203" i="2"/>
  <c r="S317" i="2" s="1"/>
  <c r="T203" i="2"/>
  <c r="T317" i="2" s="1"/>
  <c r="U203" i="2"/>
  <c r="U317" i="2" s="1"/>
  <c r="V203" i="2"/>
  <c r="V317" i="2" s="1"/>
  <c r="W203" i="2"/>
  <c r="W317" i="2" s="1"/>
  <c r="X203" i="2"/>
  <c r="X317" i="2" s="1"/>
  <c r="Y203" i="2"/>
  <c r="Y317" i="2" s="1"/>
  <c r="Z203" i="2"/>
  <c r="Z317" i="2" s="1"/>
  <c r="AA203" i="2"/>
  <c r="AA317" i="2" s="1"/>
  <c r="AB203" i="2"/>
  <c r="AB317" i="2" s="1"/>
  <c r="AC203" i="2"/>
  <c r="AC317" i="2" s="1"/>
  <c r="AD203" i="2"/>
  <c r="AE203" i="2"/>
  <c r="AE317" i="2" s="1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AB231" i="2"/>
  <c r="AC231" i="2"/>
  <c r="AD231" i="2"/>
  <c r="AE231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AB238" i="2"/>
  <c r="AC238" i="2"/>
  <c r="AD238" i="2"/>
  <c r="AE238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T245" i="2"/>
  <c r="U245" i="2"/>
  <c r="V245" i="2"/>
  <c r="W245" i="2"/>
  <c r="X245" i="2"/>
  <c r="Y245" i="2"/>
  <c r="Z245" i="2"/>
  <c r="AA245" i="2"/>
  <c r="AB245" i="2"/>
  <c r="AC245" i="2"/>
  <c r="AD245" i="2"/>
  <c r="AE245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Y251" i="2"/>
  <c r="Z251" i="2"/>
  <c r="AA251" i="2"/>
  <c r="AB251" i="2"/>
  <c r="AC251" i="2"/>
  <c r="AD251" i="2"/>
  <c r="AE251" i="2"/>
  <c r="G257" i="2"/>
  <c r="H263" i="2"/>
  <c r="H257" i="2" s="1"/>
  <c r="I263" i="2"/>
  <c r="I257" i="2" s="1"/>
  <c r="J263" i="2"/>
  <c r="J257" i="2" s="1"/>
  <c r="K263" i="2"/>
  <c r="K257" i="2" s="1"/>
  <c r="L263" i="2"/>
  <c r="L257" i="2" s="1"/>
  <c r="M263" i="2"/>
  <c r="M257" i="2" s="1"/>
  <c r="N263" i="2"/>
  <c r="N257" i="2" s="1"/>
  <c r="O263" i="2"/>
  <c r="O257" i="2" s="1"/>
  <c r="P263" i="2"/>
  <c r="P257" i="2" s="1"/>
  <c r="Q263" i="2"/>
  <c r="Q257" i="2" s="1"/>
  <c r="R263" i="2"/>
  <c r="R257" i="2" s="1"/>
  <c r="S263" i="2"/>
  <c r="S257" i="2" s="1"/>
  <c r="T263" i="2"/>
  <c r="T257" i="2" s="1"/>
  <c r="U263" i="2"/>
  <c r="U257" i="2" s="1"/>
  <c r="V263" i="2"/>
  <c r="V257" i="2" s="1"/>
  <c r="W263" i="2"/>
  <c r="W257" i="2" s="1"/>
  <c r="X263" i="2"/>
  <c r="X257" i="2" s="1"/>
  <c r="Y263" i="2"/>
  <c r="Y257" i="2" s="1"/>
  <c r="Z263" i="2"/>
  <c r="Z257" i="2" s="1"/>
  <c r="AA263" i="2"/>
  <c r="AA257" i="2" s="1"/>
  <c r="AB263" i="2"/>
  <c r="AB257" i="2" s="1"/>
  <c r="AC263" i="2"/>
  <c r="AD263" i="2"/>
  <c r="AD257" i="2" s="1"/>
  <c r="AE263" i="2"/>
  <c r="AE257" i="2" s="1"/>
  <c r="F263" i="2"/>
  <c r="F257" i="2" s="1"/>
  <c r="AF256" i="2"/>
  <c r="AF255" i="2"/>
  <c r="AF254" i="2"/>
  <c r="AF253" i="2"/>
  <c r="AF252" i="2"/>
  <c r="AF250" i="2"/>
  <c r="AF249" i="2"/>
  <c r="AF248" i="2"/>
  <c r="AF247" i="2"/>
  <c r="AF246" i="2"/>
  <c r="AF244" i="2"/>
  <c r="AF243" i="2"/>
  <c r="AF242" i="2"/>
  <c r="AF241" i="2"/>
  <c r="AF240" i="2"/>
  <c r="AF239" i="2"/>
  <c r="AF237" i="2"/>
  <c r="AF236" i="2"/>
  <c r="AF235" i="2"/>
  <c r="AF234" i="2"/>
  <c r="AF233" i="2"/>
  <c r="AF232" i="2"/>
  <c r="AF226" i="2"/>
  <c r="AF227" i="2"/>
  <c r="AF228" i="2"/>
  <c r="AF229" i="2"/>
  <c r="AF230" i="2"/>
  <c r="AF225" i="2"/>
  <c r="F251" i="2"/>
  <c r="F245" i="2"/>
  <c r="F238" i="2"/>
  <c r="F231" i="2"/>
  <c r="F224" i="2"/>
  <c r="AF191" i="2"/>
  <c r="AF192" i="2"/>
  <c r="AF194" i="2"/>
  <c r="AF195" i="2"/>
  <c r="AF197" i="2"/>
  <c r="AF198" i="2"/>
  <c r="AF199" i="2"/>
  <c r="AF200" i="2"/>
  <c r="AF201" i="2"/>
  <c r="AF202" i="2"/>
  <c r="AF204" i="2"/>
  <c r="AF205" i="2"/>
  <c r="AF206" i="2"/>
  <c r="AF207" i="2"/>
  <c r="AF208" i="2"/>
  <c r="AF209" i="2"/>
  <c r="AF211" i="2"/>
  <c r="AF212" i="2"/>
  <c r="AF213" i="2"/>
  <c r="AF214" i="2"/>
  <c r="AF215" i="2"/>
  <c r="AF217" i="2"/>
  <c r="AF218" i="2"/>
  <c r="AF219" i="2"/>
  <c r="AF220" i="2"/>
  <c r="F216" i="2"/>
  <c r="F210" i="2"/>
  <c r="F203" i="2"/>
  <c r="F317" i="2" s="1"/>
  <c r="F196" i="2"/>
  <c r="G367" i="2"/>
  <c r="H367" i="2" s="1"/>
  <c r="F278" i="2"/>
  <c r="D277" i="2"/>
  <c r="D251" i="2"/>
  <c r="D262" i="2" s="1"/>
  <c r="D245" i="2"/>
  <c r="D261" i="2" s="1"/>
  <c r="D238" i="2"/>
  <c r="D260" i="2" s="1"/>
  <c r="D231" i="2"/>
  <c r="D259" i="2" s="1"/>
  <c r="D224" i="2"/>
  <c r="D216" i="2"/>
  <c r="D210" i="2"/>
  <c r="D203" i="2"/>
  <c r="D196" i="2"/>
  <c r="D189" i="2"/>
  <c r="C30" i="2" l="1"/>
  <c r="C56" i="2"/>
  <c r="C60" i="2"/>
  <c r="C74" i="2"/>
  <c r="C70" i="2"/>
  <c r="AE77" i="2"/>
  <c r="AF81" i="2"/>
  <c r="AE82" i="2" s="1"/>
  <c r="C86" i="2"/>
  <c r="C104" i="2"/>
  <c r="C100" i="2"/>
  <c r="C24" i="2"/>
  <c r="C54" i="2"/>
  <c r="C62" i="2"/>
  <c r="C72" i="2"/>
  <c r="C106" i="2"/>
  <c r="C98" i="2"/>
  <c r="C28" i="2"/>
  <c r="C34" i="2"/>
  <c r="C40" i="2"/>
  <c r="C44" i="2"/>
  <c r="C50" i="2"/>
  <c r="C66" i="2"/>
  <c r="C84" i="2"/>
  <c r="C88" i="2"/>
  <c r="C58" i="2"/>
  <c r="C76" i="2"/>
  <c r="C102" i="2"/>
  <c r="N107" i="2"/>
  <c r="AF18" i="2"/>
  <c r="C18" i="2" s="1"/>
  <c r="AF120" i="2"/>
  <c r="AF119" i="2"/>
  <c r="Z310" i="2"/>
  <c r="Z311" i="2" s="1"/>
  <c r="Z309" i="2" s="1"/>
  <c r="Z277" i="2" s="1"/>
  <c r="C90" i="2"/>
  <c r="AE108" i="2"/>
  <c r="M107" i="2"/>
  <c r="AA316" i="2"/>
  <c r="X310" i="2"/>
  <c r="X311" i="2" s="1"/>
  <c r="X309" i="2" s="1"/>
  <c r="X277" i="2" s="1"/>
  <c r="AB361" i="2"/>
  <c r="AB362" i="2" s="1"/>
  <c r="AB360" i="2" s="1"/>
  <c r="AB342" i="2" s="1"/>
  <c r="X361" i="2"/>
  <c r="X362" i="2" s="1"/>
  <c r="X360" i="2" s="1"/>
  <c r="X342" i="2" s="1"/>
  <c r="T361" i="2"/>
  <c r="T362" i="2" s="1"/>
  <c r="T360" i="2" s="1"/>
  <c r="P361" i="2"/>
  <c r="P362" i="2" s="1"/>
  <c r="P360" i="2" s="1"/>
  <c r="P342" i="2" s="1"/>
  <c r="L361" i="2"/>
  <c r="L362" i="2" s="1"/>
  <c r="L360" i="2" s="1"/>
  <c r="L342" i="2" s="1"/>
  <c r="H361" i="2"/>
  <c r="H362" i="2" s="1"/>
  <c r="H360" i="2" s="1"/>
  <c r="H342" i="2" s="1"/>
  <c r="AE361" i="2"/>
  <c r="AE362" i="2" s="1"/>
  <c r="AE360" i="2" s="1"/>
  <c r="AA361" i="2"/>
  <c r="AA362" i="2" s="1"/>
  <c r="AA360" i="2" s="1"/>
  <c r="AA342" i="2" s="1"/>
  <c r="W361" i="2"/>
  <c r="W362" i="2" s="1"/>
  <c r="W360" i="2" s="1"/>
  <c r="W342" i="2" s="1"/>
  <c r="S361" i="2"/>
  <c r="S362" i="2" s="1"/>
  <c r="S360" i="2" s="1"/>
  <c r="S342" i="2" s="1"/>
  <c r="O361" i="2"/>
  <c r="O362" i="2" s="1"/>
  <c r="O360" i="2" s="1"/>
  <c r="K361" i="2"/>
  <c r="K362" i="2" s="1"/>
  <c r="K360" i="2" s="1"/>
  <c r="K342" i="2" s="1"/>
  <c r="F361" i="2"/>
  <c r="F362" i="2" s="1"/>
  <c r="F360" i="2" s="1"/>
  <c r="G361" i="2"/>
  <c r="G362" i="2" s="1"/>
  <c r="G360" i="2" s="1"/>
  <c r="G342" i="2" s="1"/>
  <c r="AD361" i="2"/>
  <c r="AD362" i="2" s="1"/>
  <c r="AD360" i="2" s="1"/>
  <c r="AD342" i="2" s="1"/>
  <c r="Z361" i="2"/>
  <c r="Z362" i="2" s="1"/>
  <c r="Z360" i="2" s="1"/>
  <c r="Z342" i="2" s="1"/>
  <c r="V361" i="2"/>
  <c r="V362" i="2" s="1"/>
  <c r="V360" i="2" s="1"/>
  <c r="V342" i="2" s="1"/>
  <c r="R361" i="2"/>
  <c r="R362" i="2" s="1"/>
  <c r="R360" i="2" s="1"/>
  <c r="R342" i="2" s="1"/>
  <c r="N361" i="2"/>
  <c r="N362" i="2" s="1"/>
  <c r="N360" i="2" s="1"/>
  <c r="N342" i="2" s="1"/>
  <c r="J361" i="2"/>
  <c r="J362" i="2" s="1"/>
  <c r="J360" i="2" s="1"/>
  <c r="J342" i="2" s="1"/>
  <c r="AC361" i="2"/>
  <c r="AC362" i="2" s="1"/>
  <c r="AC360" i="2" s="1"/>
  <c r="AC342" i="2" s="1"/>
  <c r="Y361" i="2"/>
  <c r="Y362" i="2" s="1"/>
  <c r="Y360" i="2" s="1"/>
  <c r="Y342" i="2" s="1"/>
  <c r="U361" i="2"/>
  <c r="U362" i="2" s="1"/>
  <c r="U360" i="2" s="1"/>
  <c r="U342" i="2" s="1"/>
  <c r="Q361" i="2"/>
  <c r="Q362" i="2" s="1"/>
  <c r="Q360" i="2" s="1"/>
  <c r="Q342" i="2" s="1"/>
  <c r="M361" i="2"/>
  <c r="M362" i="2" s="1"/>
  <c r="M360" i="2" s="1"/>
  <c r="M342" i="2" s="1"/>
  <c r="I361" i="2"/>
  <c r="I362" i="2" s="1"/>
  <c r="I360" i="2" s="1"/>
  <c r="I342" i="2" s="1"/>
  <c r="Q108" i="2"/>
  <c r="AC310" i="2"/>
  <c r="AC311" i="2" s="1"/>
  <c r="AC309" i="2" s="1"/>
  <c r="AC277" i="2" s="1"/>
  <c r="P310" i="2"/>
  <c r="P311" i="2" s="1"/>
  <c r="P309" i="2" s="1"/>
  <c r="P277" i="2" s="1"/>
  <c r="M310" i="2"/>
  <c r="M311" i="2" s="1"/>
  <c r="M309" i="2" s="1"/>
  <c r="M277" i="2" s="1"/>
  <c r="W310" i="2"/>
  <c r="W311" i="2" s="1"/>
  <c r="W309" i="2" s="1"/>
  <c r="W277" i="2" s="1"/>
  <c r="Q310" i="2"/>
  <c r="Q311" i="2" s="1"/>
  <c r="Q309" i="2" s="1"/>
  <c r="Q277" i="2" s="1"/>
  <c r="T310" i="2"/>
  <c r="T311" i="2" s="1"/>
  <c r="T309" i="2" s="1"/>
  <c r="T277" i="2" s="1"/>
  <c r="N310" i="2"/>
  <c r="N311" i="2" s="1"/>
  <c r="N309" i="2" s="1"/>
  <c r="N277" i="2" s="1"/>
  <c r="AD310" i="2"/>
  <c r="AD311" i="2" s="1"/>
  <c r="AD309" i="2" s="1"/>
  <c r="AD277" i="2" s="1"/>
  <c r="K310" i="2"/>
  <c r="K311" i="2" s="1"/>
  <c r="K309" i="2" s="1"/>
  <c r="K277" i="2" s="1"/>
  <c r="AA310" i="2"/>
  <c r="AA311" i="2" s="1"/>
  <c r="AA309" i="2" s="1"/>
  <c r="AA277" i="2" s="1"/>
  <c r="J310" i="2"/>
  <c r="J311" i="2" s="1"/>
  <c r="J309" i="2" s="1"/>
  <c r="J277" i="2" s="1"/>
  <c r="R310" i="2"/>
  <c r="R311" i="2" s="1"/>
  <c r="R309" i="2" s="1"/>
  <c r="R277" i="2" s="1"/>
  <c r="U310" i="2"/>
  <c r="U311" i="2" s="1"/>
  <c r="U309" i="2" s="1"/>
  <c r="U277" i="2" s="1"/>
  <c r="O310" i="2"/>
  <c r="O311" i="2" s="1"/>
  <c r="O309" i="2" s="1"/>
  <c r="O277" i="2" s="1"/>
  <c r="AE310" i="2"/>
  <c r="AE311" i="2" s="1"/>
  <c r="AE309" i="2" s="1"/>
  <c r="AE277" i="2" s="1"/>
  <c r="L310" i="2"/>
  <c r="L311" i="2" s="1"/>
  <c r="L309" i="2" s="1"/>
  <c r="L277" i="2" s="1"/>
  <c r="AB310" i="2"/>
  <c r="AB311" i="2" s="1"/>
  <c r="AB309" i="2" s="1"/>
  <c r="AB277" i="2" s="1"/>
  <c r="V310" i="2"/>
  <c r="V311" i="2" s="1"/>
  <c r="V309" i="2" s="1"/>
  <c r="V277" i="2" s="1"/>
  <c r="Y310" i="2"/>
  <c r="Y311" i="2" s="1"/>
  <c r="Y309" i="2" s="1"/>
  <c r="Y277" i="2" s="1"/>
  <c r="S310" i="2"/>
  <c r="S311" i="2" s="1"/>
  <c r="S309" i="2" s="1"/>
  <c r="S277" i="2" s="1"/>
  <c r="I310" i="2"/>
  <c r="I311" i="2" s="1"/>
  <c r="I309" i="2" s="1"/>
  <c r="I277" i="2" s="1"/>
  <c r="G9" i="2"/>
  <c r="V107" i="2"/>
  <c r="T107" i="2"/>
  <c r="AC10" i="2"/>
  <c r="AC8" i="2" s="1"/>
  <c r="Y10" i="2"/>
  <c r="Y8" i="2" s="1"/>
  <c r="U10" i="2"/>
  <c r="U8" i="2" s="1"/>
  <c r="Q10" i="2"/>
  <c r="Q8" i="2" s="1"/>
  <c r="M10" i="2"/>
  <c r="M8" i="2" s="1"/>
  <c r="AD9" i="2"/>
  <c r="Z9" i="2"/>
  <c r="V9" i="2"/>
  <c r="R9" i="2"/>
  <c r="N9" i="2"/>
  <c r="I10" i="2"/>
  <c r="I8" i="2" s="1"/>
  <c r="J9" i="2"/>
  <c r="Z10" i="2"/>
  <c r="Z8" i="2" s="1"/>
  <c r="AE9" i="2"/>
  <c r="AA9" i="2"/>
  <c r="S9" i="2"/>
  <c r="O9" i="2"/>
  <c r="K9" i="2"/>
  <c r="J10" i="2"/>
  <c r="J8" i="2" s="1"/>
  <c r="AD10" i="2"/>
  <c r="AD8" i="2" s="1"/>
  <c r="V10" i="2"/>
  <c r="V8" i="2" s="1"/>
  <c r="R10" i="2"/>
  <c r="R8" i="2" s="1"/>
  <c r="N10" i="2"/>
  <c r="N8" i="2" s="1"/>
  <c r="W9" i="2"/>
  <c r="H9" i="2"/>
  <c r="F9" i="2"/>
  <c r="I9" i="2"/>
  <c r="G10" i="2"/>
  <c r="G8" i="2" s="1"/>
  <c r="G369" i="2" s="1"/>
  <c r="F10" i="2"/>
  <c r="AB10" i="2"/>
  <c r="AB8" i="2" s="1"/>
  <c r="X10" i="2"/>
  <c r="X8" i="2" s="1"/>
  <c r="T10" i="2"/>
  <c r="T8" i="2" s="1"/>
  <c r="P10" i="2"/>
  <c r="P8" i="2" s="1"/>
  <c r="L10" i="2"/>
  <c r="L8" i="2" s="1"/>
  <c r="AC9" i="2"/>
  <c r="Y9" i="2"/>
  <c r="U9" i="2"/>
  <c r="Q9" i="2"/>
  <c r="M9" i="2"/>
  <c r="H10" i="2"/>
  <c r="H8" i="2" s="1"/>
  <c r="H369" i="2" s="1"/>
  <c r="AA10" i="2"/>
  <c r="AA8" i="2" s="1"/>
  <c r="W10" i="2"/>
  <c r="W8" i="2" s="1"/>
  <c r="S10" i="2"/>
  <c r="S8" i="2" s="1"/>
  <c r="O10" i="2"/>
  <c r="O8" i="2" s="1"/>
  <c r="K10" i="2"/>
  <c r="K8" i="2" s="1"/>
  <c r="AB9" i="2"/>
  <c r="X9" i="2"/>
  <c r="T9" i="2"/>
  <c r="P9" i="2"/>
  <c r="L9" i="2"/>
  <c r="AC316" i="2"/>
  <c r="M316" i="2"/>
  <c r="H372" i="2"/>
  <c r="G372" i="2"/>
  <c r="Y138" i="2"/>
  <c r="Y13" i="2" s="1"/>
  <c r="Q138" i="2"/>
  <c r="Q13" i="2" s="1"/>
  <c r="I138" i="2"/>
  <c r="I13" i="2" s="1"/>
  <c r="AB138" i="2"/>
  <c r="AB13" i="2" s="1"/>
  <c r="X138" i="2"/>
  <c r="X13" i="2" s="1"/>
  <c r="T138" i="2"/>
  <c r="T13" i="2" s="1"/>
  <c r="P138" i="2"/>
  <c r="P13" i="2" s="1"/>
  <c r="L138" i="2"/>
  <c r="L13" i="2" s="1"/>
  <c r="AE138" i="2"/>
  <c r="AE13" i="2" s="1"/>
  <c r="AA138" i="2"/>
  <c r="AA13" i="2" s="1"/>
  <c r="W138" i="2"/>
  <c r="W13" i="2" s="1"/>
  <c r="S138" i="2"/>
  <c r="S13" i="2" s="1"/>
  <c r="O138" i="2"/>
  <c r="O13" i="2" s="1"/>
  <c r="K138" i="2"/>
  <c r="K13" i="2" s="1"/>
  <c r="AC138" i="2"/>
  <c r="AC13" i="2" s="1"/>
  <c r="U138" i="2"/>
  <c r="U13" i="2" s="1"/>
  <c r="M138" i="2"/>
  <c r="M13" i="2" s="1"/>
  <c r="AE316" i="2"/>
  <c r="S316" i="2"/>
  <c r="AD138" i="2"/>
  <c r="AD13" i="2" s="1"/>
  <c r="Z138" i="2"/>
  <c r="Z13" i="2" s="1"/>
  <c r="V138" i="2"/>
  <c r="V13" i="2" s="1"/>
  <c r="R138" i="2"/>
  <c r="R13" i="2" s="1"/>
  <c r="N138" i="2"/>
  <c r="N13" i="2" s="1"/>
  <c r="J138" i="2"/>
  <c r="J13" i="2" s="1"/>
  <c r="H138" i="2"/>
  <c r="H13" i="2" s="1"/>
  <c r="G138" i="2"/>
  <c r="G13" i="2" s="1"/>
  <c r="AF181" i="2"/>
  <c r="K316" i="2"/>
  <c r="N316" i="2"/>
  <c r="U316" i="2"/>
  <c r="I316" i="2"/>
  <c r="AD316" i="2"/>
  <c r="O316" i="2"/>
  <c r="G317" i="2"/>
  <c r="AF317" i="2" s="1"/>
  <c r="AF278" i="2"/>
  <c r="W316" i="2"/>
  <c r="V316" i="2"/>
  <c r="AC257" i="2"/>
  <c r="AF263" i="2"/>
  <c r="AF158" i="2"/>
  <c r="Z316" i="2"/>
  <c r="J316" i="2"/>
  <c r="X316" i="2"/>
  <c r="T316" i="2"/>
  <c r="L316" i="2"/>
  <c r="AB316" i="2"/>
  <c r="Q316" i="2"/>
  <c r="R316" i="2"/>
  <c r="F372" i="2"/>
  <c r="F138" i="2"/>
  <c r="F13" i="2" s="1"/>
  <c r="Y316" i="2"/>
  <c r="P316" i="2"/>
  <c r="H285" i="2"/>
  <c r="H310" i="2" s="1"/>
  <c r="H311" i="2" s="1"/>
  <c r="H309" i="2" s="1"/>
  <c r="H325" i="2"/>
  <c r="H324" i="2" s="1"/>
  <c r="H316" i="2" s="1"/>
  <c r="G285" i="2"/>
  <c r="G310" i="2" s="1"/>
  <c r="G311" i="2" s="1"/>
  <c r="G309" i="2" s="1"/>
  <c r="G325" i="2"/>
  <c r="G324" i="2" s="1"/>
  <c r="F285" i="2"/>
  <c r="F310" i="2" s="1"/>
  <c r="F311" i="2" s="1"/>
  <c r="F309" i="2" s="1"/>
  <c r="F325" i="2"/>
  <c r="F324" i="2" s="1"/>
  <c r="AA328" i="2"/>
  <c r="AF348" i="2"/>
  <c r="F328" i="2"/>
  <c r="S328" i="2"/>
  <c r="K328" i="2"/>
  <c r="AF31" i="2"/>
  <c r="AF63" i="2"/>
  <c r="AD328" i="2"/>
  <c r="Z328" i="2"/>
  <c r="V328" i="2"/>
  <c r="R328" i="2"/>
  <c r="N328" i="2"/>
  <c r="J328" i="2"/>
  <c r="AF92" i="2"/>
  <c r="AF48" i="2"/>
  <c r="AF77" i="2"/>
  <c r="AF110" i="2"/>
  <c r="AF343" i="2"/>
  <c r="T342" i="2"/>
  <c r="AE342" i="2"/>
  <c r="O342" i="2"/>
  <c r="AC328" i="2"/>
  <c r="Y328" i="2"/>
  <c r="U328" i="2"/>
  <c r="Q328" i="2"/>
  <c r="M328" i="2"/>
  <c r="I328" i="2"/>
  <c r="AF64" i="2"/>
  <c r="AF334" i="2"/>
  <c r="AF356" i="2"/>
  <c r="AE328" i="2"/>
  <c r="W328" i="2"/>
  <c r="O328" i="2"/>
  <c r="G328" i="2"/>
  <c r="AF32" i="2"/>
  <c r="AF297" i="2"/>
  <c r="AB188" i="2"/>
  <c r="X188" i="2"/>
  <c r="T188" i="2"/>
  <c r="P188" i="2"/>
  <c r="L188" i="2"/>
  <c r="H188" i="2"/>
  <c r="AF224" i="2"/>
  <c r="AB328" i="2"/>
  <c r="P328" i="2"/>
  <c r="H328" i="2"/>
  <c r="AE188" i="2"/>
  <c r="AA188" i="2"/>
  <c r="W188" i="2"/>
  <c r="S188" i="2"/>
  <c r="O188" i="2"/>
  <c r="K188" i="2"/>
  <c r="G188" i="2"/>
  <c r="AD188" i="2"/>
  <c r="Z188" i="2"/>
  <c r="V188" i="2"/>
  <c r="R188" i="2"/>
  <c r="N188" i="2"/>
  <c r="J188" i="2"/>
  <c r="AF329" i="2"/>
  <c r="AF47" i="2"/>
  <c r="AF305" i="2"/>
  <c r="X328" i="2"/>
  <c r="T328" i="2"/>
  <c r="L328" i="2"/>
  <c r="AF238" i="2"/>
  <c r="AF216" i="2"/>
  <c r="AC188" i="2"/>
  <c r="Y188" i="2"/>
  <c r="U188" i="2"/>
  <c r="Q188" i="2"/>
  <c r="M188" i="2"/>
  <c r="I188" i="2"/>
  <c r="F107" i="2"/>
  <c r="AF109" i="2"/>
  <c r="AD223" i="2"/>
  <c r="V223" i="2"/>
  <c r="R223" i="2"/>
  <c r="J223" i="2"/>
  <c r="AC223" i="2"/>
  <c r="Y223" i="2"/>
  <c r="U223" i="2"/>
  <c r="Q223" i="2"/>
  <c r="M223" i="2"/>
  <c r="I223" i="2"/>
  <c r="AB223" i="2"/>
  <c r="X223" i="2"/>
  <c r="T223" i="2"/>
  <c r="P223" i="2"/>
  <c r="L223" i="2"/>
  <c r="H223" i="2"/>
  <c r="Z223" i="2"/>
  <c r="N223" i="2"/>
  <c r="AE223" i="2"/>
  <c r="AA223" i="2"/>
  <c r="W223" i="2"/>
  <c r="S223" i="2"/>
  <c r="O223" i="2"/>
  <c r="K223" i="2"/>
  <c r="G223" i="2"/>
  <c r="AF231" i="2"/>
  <c r="AF245" i="2"/>
  <c r="F223" i="2"/>
  <c r="AF251" i="2"/>
  <c r="AF210" i="2"/>
  <c r="AF203" i="2"/>
  <c r="AF196" i="2"/>
  <c r="AF91" i="2"/>
  <c r="AF14" i="2"/>
  <c r="I367" i="2"/>
  <c r="I372" i="2" s="1"/>
  <c r="AE78" i="2" l="1"/>
  <c r="AF82" i="2"/>
  <c r="C82" i="2" s="1"/>
  <c r="AF15" i="2"/>
  <c r="AF108" i="2"/>
  <c r="G11" i="2"/>
  <c r="G7" i="2" s="1"/>
  <c r="G368" i="2" s="1"/>
  <c r="H277" i="2"/>
  <c r="U12" i="2"/>
  <c r="G277" i="2"/>
  <c r="AC12" i="2"/>
  <c r="H11" i="2"/>
  <c r="H7" i="2" s="1"/>
  <c r="H368" i="2" s="1"/>
  <c r="M12" i="2"/>
  <c r="F11" i="2"/>
  <c r="F7" i="2" s="1"/>
  <c r="N11" i="2"/>
  <c r="N7" i="2" s="1"/>
  <c r="AD11" i="2"/>
  <c r="AD7" i="2" s="1"/>
  <c r="L12" i="2"/>
  <c r="R11" i="2"/>
  <c r="R7" i="2" s="1"/>
  <c r="I12" i="2"/>
  <c r="K11" i="2"/>
  <c r="K7" i="2" s="1"/>
  <c r="V11" i="2"/>
  <c r="V7" i="2" s="1"/>
  <c r="AA11" i="2"/>
  <c r="AA7" i="2" s="1"/>
  <c r="Q12" i="2"/>
  <c r="J11" i="2"/>
  <c r="J7" i="2" s="1"/>
  <c r="Z11" i="2"/>
  <c r="Z7" i="2" s="1"/>
  <c r="AE11" i="2"/>
  <c r="AE7" i="2" s="1"/>
  <c r="X12" i="2"/>
  <c r="Y12" i="2"/>
  <c r="S11" i="2"/>
  <c r="S7" i="2" s="1"/>
  <c r="AB12" i="2"/>
  <c r="W11" i="2"/>
  <c r="W7" i="2" s="1"/>
  <c r="O11" i="2"/>
  <c r="O7" i="2" s="1"/>
  <c r="I369" i="2"/>
  <c r="AA12" i="2"/>
  <c r="Q11" i="2"/>
  <c r="Q7" i="2" s="1"/>
  <c r="P11" i="2"/>
  <c r="P7" i="2" s="1"/>
  <c r="W12" i="2"/>
  <c r="T11" i="2"/>
  <c r="T7" i="2" s="1"/>
  <c r="V12" i="2"/>
  <c r="G12" i="2"/>
  <c r="R12" i="2"/>
  <c r="Z12" i="2"/>
  <c r="K12" i="2"/>
  <c r="L11" i="2"/>
  <c r="L7" i="2" s="1"/>
  <c r="AB11" i="2"/>
  <c r="AB7" i="2" s="1"/>
  <c r="M11" i="2"/>
  <c r="M7" i="2" s="1"/>
  <c r="AC11" i="2"/>
  <c r="AC7" i="2" s="1"/>
  <c r="I11" i="2"/>
  <c r="I7" i="2" s="1"/>
  <c r="I368" i="2" s="1"/>
  <c r="J12" i="2"/>
  <c r="U11" i="2"/>
  <c r="U7" i="2" s="1"/>
  <c r="F12" i="2"/>
  <c r="N12" i="2"/>
  <c r="AD12" i="2"/>
  <c r="X11" i="2"/>
  <c r="X7" i="2" s="1"/>
  <c r="H12" i="2"/>
  <c r="Y11" i="2"/>
  <c r="Y7" i="2" s="1"/>
  <c r="F8" i="2"/>
  <c r="F369" i="2" s="1"/>
  <c r="O12" i="2"/>
  <c r="P12" i="2"/>
  <c r="T12" i="2"/>
  <c r="S12" i="2"/>
  <c r="AF257" i="2"/>
  <c r="F277" i="2"/>
  <c r="AF190" i="2"/>
  <c r="F189" i="2"/>
  <c r="AD315" i="2"/>
  <c r="AF276" i="2"/>
  <c r="G316" i="2"/>
  <c r="G315" i="2" s="1"/>
  <c r="N315" i="2"/>
  <c r="AF285" i="2"/>
  <c r="AF289" i="2" s="1"/>
  <c r="AB315" i="2"/>
  <c r="AE315" i="2"/>
  <c r="Y315" i="2"/>
  <c r="X315" i="2"/>
  <c r="F316" i="2"/>
  <c r="AF324" i="2"/>
  <c r="AF138" i="2"/>
  <c r="AA315" i="2"/>
  <c r="K315" i="2"/>
  <c r="H315" i="2"/>
  <c r="P315" i="2"/>
  <c r="I315" i="2"/>
  <c r="V315" i="2"/>
  <c r="Z315" i="2"/>
  <c r="O315" i="2"/>
  <c r="S315" i="2"/>
  <c r="T315" i="2"/>
  <c r="M315" i="2"/>
  <c r="AC315" i="2"/>
  <c r="J315" i="2"/>
  <c r="R315" i="2"/>
  <c r="U315" i="2"/>
  <c r="W315" i="2"/>
  <c r="L315" i="2"/>
  <c r="Q315" i="2"/>
  <c r="AF328" i="2"/>
  <c r="AF107" i="2"/>
  <c r="AF223" i="2"/>
  <c r="J367" i="2"/>
  <c r="J372" i="2" s="1"/>
  <c r="AE10" i="2" l="1"/>
  <c r="AF78" i="2"/>
  <c r="AF277" i="2"/>
  <c r="J369" i="2"/>
  <c r="J368" i="2"/>
  <c r="AF12" i="2"/>
  <c r="AF11" i="2"/>
  <c r="F188" i="2"/>
  <c r="AF189" i="2"/>
  <c r="AF316" i="2"/>
  <c r="K367" i="2"/>
  <c r="AE8" i="2" l="1"/>
  <c r="AE12" i="2"/>
  <c r="AF10" i="2"/>
  <c r="AF8" i="2" s="1"/>
  <c r="AF188" i="2"/>
  <c r="F267" i="2"/>
  <c r="F268" i="2" s="1"/>
  <c r="K372" i="2"/>
  <c r="K368" i="2"/>
  <c r="K369" i="2"/>
  <c r="L367" i="2"/>
  <c r="L372" i="2" l="1"/>
  <c r="L369" i="2"/>
  <c r="L368" i="2"/>
  <c r="M367" i="2"/>
  <c r="M372" i="2" l="1"/>
  <c r="M369" i="2"/>
  <c r="M368" i="2"/>
  <c r="N367" i="2"/>
  <c r="N372" i="2" l="1"/>
  <c r="N368" i="2"/>
  <c r="N369" i="2"/>
  <c r="O367" i="2"/>
  <c r="O372" i="2" l="1"/>
  <c r="O369" i="2"/>
  <c r="O368" i="2"/>
  <c r="P367" i="2"/>
  <c r="P372" i="2" l="1"/>
  <c r="P369" i="2"/>
  <c r="P368" i="2"/>
  <c r="Q367" i="2"/>
  <c r="Q372" i="2" l="1"/>
  <c r="Q369" i="2"/>
  <c r="Q368" i="2"/>
  <c r="R367" i="2"/>
  <c r="R372" i="2" l="1"/>
  <c r="R369" i="2"/>
  <c r="R368" i="2"/>
  <c r="S367" i="2"/>
  <c r="S372" i="2" l="1"/>
  <c r="S369" i="2"/>
  <c r="S368" i="2"/>
  <c r="T367" i="2"/>
  <c r="T372" i="2" l="1"/>
  <c r="T369" i="2"/>
  <c r="T368" i="2"/>
  <c r="U367" i="2"/>
  <c r="U372" i="2" l="1"/>
  <c r="U369" i="2"/>
  <c r="U368" i="2"/>
  <c r="V367" i="2"/>
  <c r="V372" i="2" l="1"/>
  <c r="V369" i="2"/>
  <c r="V368" i="2"/>
  <c r="W367" i="2"/>
  <c r="W372" i="2" l="1"/>
  <c r="W368" i="2"/>
  <c r="W369" i="2"/>
  <c r="X367" i="2"/>
  <c r="X369" i="2" l="1"/>
  <c r="X372" i="2"/>
  <c r="X368" i="2"/>
  <c r="Y367" i="2"/>
  <c r="Y372" i="2" l="1"/>
  <c r="Y369" i="2"/>
  <c r="Y368" i="2"/>
  <c r="Z367" i="2"/>
  <c r="Z372" i="2" l="1"/>
  <c r="Z369" i="2"/>
  <c r="Z368" i="2"/>
  <c r="AA367" i="2"/>
  <c r="AA372" i="2" l="1"/>
  <c r="AA368" i="2"/>
  <c r="AA369" i="2"/>
  <c r="AB367" i="2"/>
  <c r="AB372" i="2" l="1"/>
  <c r="AB369" i="2"/>
  <c r="AB368" i="2"/>
  <c r="AC367" i="2"/>
  <c r="AC372" i="2" l="1"/>
  <c r="AC369" i="2"/>
  <c r="AC368" i="2"/>
  <c r="AD367" i="2"/>
  <c r="AD372" i="2" l="1"/>
  <c r="AD368" i="2"/>
  <c r="AD369" i="2"/>
  <c r="AE367" i="2"/>
  <c r="AE372" i="2" l="1"/>
  <c r="AF372" i="2" s="1"/>
  <c r="AE369" i="2"/>
  <c r="AF369" i="2" s="1"/>
  <c r="AE368" i="2"/>
  <c r="J140" i="2" l="1"/>
  <c r="J139" i="2" s="1"/>
  <c r="J137" i="2" s="1"/>
  <c r="V140" i="2"/>
  <c r="V139" i="2" s="1"/>
  <c r="V137" i="2" s="1"/>
  <c r="AD140" i="2"/>
  <c r="AD139" i="2" s="1"/>
  <c r="AD137" i="2" s="1"/>
  <c r="L140" i="2"/>
  <c r="L139" i="2" s="1"/>
  <c r="L137" i="2" s="1"/>
  <c r="O140" i="2"/>
  <c r="O139" i="2" s="1"/>
  <c r="O137" i="2" s="1"/>
  <c r="R140" i="2"/>
  <c r="R139" i="2" s="1"/>
  <c r="R137" i="2" s="1"/>
  <c r="AA140" i="2"/>
  <c r="AA139" i="2" s="1"/>
  <c r="AA137" i="2" s="1"/>
  <c r="AC140" i="2"/>
  <c r="AC139" i="2" s="1"/>
  <c r="AC137" i="2" s="1"/>
  <c r="AE140" i="2"/>
  <c r="AE139" i="2" s="1"/>
  <c r="AE137" i="2" s="1"/>
  <c r="Q140" i="2"/>
  <c r="Q139" i="2" s="1"/>
  <c r="Q137" i="2" s="1"/>
  <c r="AB140" i="2"/>
  <c r="AB139" i="2" s="1"/>
  <c r="AB137" i="2" s="1"/>
  <c r="S140" i="2"/>
  <c r="S139" i="2" s="1"/>
  <c r="S137" i="2" s="1"/>
  <c r="I140" i="2"/>
  <c r="I139" i="2" s="1"/>
  <c r="I137" i="2" s="1"/>
  <c r="U140" i="2"/>
  <c r="U139" i="2" s="1"/>
  <c r="U137" i="2" s="1"/>
  <c r="P140" i="2"/>
  <c r="P139" i="2" s="1"/>
  <c r="P137" i="2" s="1"/>
  <c r="Y140" i="2"/>
  <c r="Y139" i="2" s="1"/>
  <c r="Y137" i="2" s="1"/>
  <c r="M140" i="2"/>
  <c r="M139" i="2" s="1"/>
  <c r="M137" i="2" s="1"/>
  <c r="N140" i="2"/>
  <c r="N139" i="2" s="1"/>
  <c r="N137" i="2" s="1"/>
  <c r="H140" i="2"/>
  <c r="H139" i="2" s="1"/>
  <c r="H137" i="2" s="1"/>
  <c r="Z140" i="2"/>
  <c r="Z139" i="2" s="1"/>
  <c r="Z137" i="2" s="1"/>
  <c r="W140" i="2"/>
  <c r="W139" i="2" s="1"/>
  <c r="W137" i="2" s="1"/>
  <c r="K140" i="2"/>
  <c r="K139" i="2" s="1"/>
  <c r="K137" i="2" s="1"/>
  <c r="T140" i="2"/>
  <c r="T139" i="2" s="1"/>
  <c r="T137" i="2" s="1"/>
  <c r="X140" i="2"/>
  <c r="X139" i="2" s="1"/>
  <c r="X137" i="2" s="1"/>
  <c r="G140" i="2"/>
  <c r="G139" i="2" s="1"/>
  <c r="G137" i="2" s="1"/>
  <c r="AF140" i="2" l="1"/>
  <c r="AF268" i="2" l="1"/>
  <c r="F266" i="2"/>
  <c r="F137" i="2" s="1"/>
  <c r="AB136" i="2"/>
  <c r="AB135" i="2" s="1"/>
  <c r="AB370" i="2" s="1"/>
  <c r="AB371" i="2" s="1"/>
  <c r="M136" i="2"/>
  <c r="M135" i="2" s="1"/>
  <c r="M370" i="2" s="1"/>
  <c r="M371" i="2" s="1"/>
  <c r="O136" i="2"/>
  <c r="O135" i="2" s="1"/>
  <c r="O370" i="2" s="1"/>
  <c r="O371" i="2" s="1"/>
  <c r="U136" i="2"/>
  <c r="U135" i="2" s="1"/>
  <c r="U370" i="2" s="1"/>
  <c r="U371" i="2" s="1"/>
  <c r="AD136" i="2"/>
  <c r="AD135" i="2" s="1"/>
  <c r="AD370" i="2" s="1"/>
  <c r="AD371" i="2" s="1"/>
  <c r="Z136" i="2"/>
  <c r="Z135" i="2" s="1"/>
  <c r="Z370" i="2" s="1"/>
  <c r="Z371" i="2" s="1"/>
  <c r="AF139" i="2"/>
  <c r="AF267" i="2" l="1"/>
  <c r="N136" i="2"/>
  <c r="N135" i="2" s="1"/>
  <c r="N370" i="2" s="1"/>
  <c r="N371" i="2" s="1"/>
  <c r="Q136" i="2"/>
  <c r="Q135" i="2" s="1"/>
  <c r="Q370" i="2" s="1"/>
  <c r="Q371" i="2" s="1"/>
  <c r="T136" i="2"/>
  <c r="T135" i="2" s="1"/>
  <c r="T370" i="2" s="1"/>
  <c r="T371" i="2" s="1"/>
  <c r="AE136" i="2"/>
  <c r="AE135" i="2" s="1"/>
  <c r="AE370" i="2" s="1"/>
  <c r="AE371" i="2" s="1"/>
  <c r="H136" i="2"/>
  <c r="H135" i="2" s="1"/>
  <c r="H370" i="2" s="1"/>
  <c r="H371" i="2" s="1"/>
  <c r="I136" i="2"/>
  <c r="I135" i="2" s="1"/>
  <c r="R136" i="2"/>
  <c r="R135" i="2" s="1"/>
  <c r="R370" i="2" s="1"/>
  <c r="R371" i="2" s="1"/>
  <c r="J136" i="2"/>
  <c r="J135" i="2" s="1"/>
  <c r="J370" i="2" s="1"/>
  <c r="J371" i="2" s="1"/>
  <c r="K136" i="2"/>
  <c r="K135" i="2" s="1"/>
  <c r="K370" i="2" s="1"/>
  <c r="K371" i="2" s="1"/>
  <c r="P136" i="2"/>
  <c r="P135" i="2" s="1"/>
  <c r="P370" i="2" s="1"/>
  <c r="P371" i="2" s="1"/>
  <c r="X136" i="2"/>
  <c r="X135" i="2" s="1"/>
  <c r="X370" i="2" s="1"/>
  <c r="X371" i="2" s="1"/>
  <c r="S136" i="2"/>
  <c r="S135" i="2" s="1"/>
  <c r="S370" i="2" s="1"/>
  <c r="S371" i="2" s="1"/>
  <c r="G136" i="2"/>
  <c r="Y136" i="2"/>
  <c r="Y135" i="2" s="1"/>
  <c r="Y370" i="2" s="1"/>
  <c r="Y371" i="2" s="1"/>
  <c r="V136" i="2"/>
  <c r="V135" i="2" s="1"/>
  <c r="V370" i="2" s="1"/>
  <c r="V371" i="2" s="1"/>
  <c r="AC136" i="2"/>
  <c r="AC135" i="2" s="1"/>
  <c r="AC370" i="2" s="1"/>
  <c r="AC371" i="2" s="1"/>
  <c r="AA136" i="2"/>
  <c r="AA135" i="2" s="1"/>
  <c r="AA370" i="2" s="1"/>
  <c r="AA371" i="2" s="1"/>
  <c r="L136" i="2"/>
  <c r="L135" i="2" s="1"/>
  <c r="L370" i="2" s="1"/>
  <c r="L371" i="2" s="1"/>
  <c r="W136" i="2"/>
  <c r="W135" i="2" s="1"/>
  <c r="W370" i="2" s="1"/>
  <c r="W371" i="2" s="1"/>
  <c r="AF266" i="2" l="1"/>
  <c r="I370" i="2"/>
  <c r="I371" i="2" s="1"/>
  <c r="G135" i="2"/>
  <c r="F136" i="2" l="1"/>
  <c r="AF137" i="2"/>
  <c r="G370" i="2"/>
  <c r="AF136" i="2" l="1"/>
  <c r="G371" i="2"/>
  <c r="AF9" i="2" l="1"/>
  <c r="AF7" i="2" s="1"/>
  <c r="F368" i="2" l="1"/>
  <c r="AF368" i="2" l="1"/>
  <c r="AF360" i="2"/>
  <c r="F342" i="2" l="1"/>
  <c r="F315" i="2" s="1"/>
  <c r="AF315" i="2" s="1"/>
  <c r="AF342" i="2" l="1"/>
  <c r="F135" i="2"/>
  <c r="AF135" i="2" s="1"/>
  <c r="F370" i="2" l="1"/>
  <c r="F371" i="2" s="1"/>
  <c r="AF371" i="2" s="1"/>
  <c r="F373" i="2" s="1"/>
  <c r="AF370" i="2" l="1"/>
  <c r="F374" i="2"/>
  <c r="E3" i="2"/>
  <c r="E4" i="2" s="1"/>
</calcChain>
</file>

<file path=xl/sharedStrings.xml><?xml version="1.0" encoding="utf-8"?>
<sst xmlns="http://schemas.openxmlformats.org/spreadsheetml/2006/main" count="800" uniqueCount="243">
  <si>
    <t>Arkusz do liczenia LCOE (z ang. Levelized Cost Of Energy)</t>
  </si>
  <si>
    <t>Realna stopa procentowa dyskonta</t>
  </si>
  <si>
    <t>%</t>
  </si>
  <si>
    <t>LCOH wyliczone</t>
  </si>
  <si>
    <t>PLN/MWh</t>
  </si>
  <si>
    <t>PLN/GJ</t>
  </si>
  <si>
    <t>Rok</t>
  </si>
  <si>
    <t>jednostka</t>
  </si>
  <si>
    <t>Razem</t>
  </si>
  <si>
    <t xml:space="preserve">Zalecany obl. Okres użytkow. </t>
  </si>
  <si>
    <t>CAPEX (Wytwarzanie+Dystrybucja+Odbiór)</t>
  </si>
  <si>
    <t>PLN</t>
  </si>
  <si>
    <t>lat</t>
  </si>
  <si>
    <t>WARTOŚĆ REZYDUALNA</t>
  </si>
  <si>
    <t>WYTWARZANIE</t>
  </si>
  <si>
    <t>WYTWARZANIE wartość rezydualna</t>
  </si>
  <si>
    <r>
      <t xml:space="preserve">WYTWARZANIE </t>
    </r>
    <r>
      <rPr>
        <b/>
        <sz val="11"/>
        <color rgb="FFFF0000"/>
        <rFont val="Calibri"/>
        <family val="2"/>
        <charset val="238"/>
      </rPr>
      <t>(z kluczem podziałowym dla ciepła)</t>
    </r>
  </si>
  <si>
    <r>
      <t xml:space="preserve">WYTWARZANIE wartość rezydualna </t>
    </r>
    <r>
      <rPr>
        <b/>
        <sz val="11"/>
        <color rgb="FFFF0000"/>
        <rFont val="Calibri"/>
        <family val="2"/>
        <charset val="238"/>
      </rPr>
      <t xml:space="preserve"> (z kluczem podziałowym dla ciepła)</t>
    </r>
  </si>
  <si>
    <t>Klucz podziałowy kosztu wytworzenia ciepła (udział ciepła w łącznym wolumenie wytworzonej energii)</t>
  </si>
  <si>
    <t>Budynki i budowle</t>
  </si>
  <si>
    <t>Wartość rezydualna</t>
  </si>
  <si>
    <t>Grunty</t>
  </si>
  <si>
    <t>15-20</t>
  </si>
  <si>
    <t>Źródło ciepła ……………</t>
  </si>
  <si>
    <t>10-18</t>
  </si>
  <si>
    <t>Pompy obiegowe</t>
  </si>
  <si>
    <t>15</t>
  </si>
  <si>
    <t>Armatura regulacyjna i sterownicza</t>
  </si>
  <si>
    <t>20</t>
  </si>
  <si>
    <t>Urządzenia AKPiA</t>
  </si>
  <si>
    <t>Pozostałe elementy ………………..</t>
  </si>
  <si>
    <t>`</t>
  </si>
  <si>
    <t>Uzupełniające źródło ciepła nr 1- ………………………….</t>
  </si>
  <si>
    <t>Uzupełniające źródło ciepła nr 1 wartość rezydualna- …………………………………</t>
  </si>
  <si>
    <t>Źródła ciepła …………………………….</t>
  </si>
  <si>
    <t>Pozostałe elementy…</t>
  </si>
  <si>
    <t>Uzupełniające źródło ciepła lub energii elektrycznej ………………</t>
  </si>
  <si>
    <t>Uzupełniające źródło ciepła nr 2 wartość rezydualna- ………………………</t>
  </si>
  <si>
    <t>Źródła ciepła lub energii elektrycznej …………………</t>
  </si>
  <si>
    <t>10-18 (10)</t>
  </si>
  <si>
    <t>Pompy obiegowe (lub inwertery przy PV)</t>
  </si>
  <si>
    <t>Pozostałe elementy ………………….</t>
  </si>
  <si>
    <t>Magazyn energii 1 . ………………………………………</t>
  </si>
  <si>
    <t>Magazyn energii 1 wartość rezydualna . ………………………………………</t>
  </si>
  <si>
    <t>Pozostałe elementy …………………</t>
  </si>
  <si>
    <t>Magazyn energii 2 . ………………………………………</t>
  </si>
  <si>
    <t>Magazyn energii 2 wartość rezydualna . ………………………………………</t>
  </si>
  <si>
    <t>Pozostałe elementy ………………</t>
  </si>
  <si>
    <t>DYSTRYBUCJA</t>
  </si>
  <si>
    <t>DYSTRYBUCJA - wartość rezydualna</t>
  </si>
  <si>
    <t>30</t>
  </si>
  <si>
    <t>Rurociągi zewnętrznej instalacji odbiorczej (sieci)</t>
  </si>
  <si>
    <t>Wymienniki ciepła</t>
  </si>
  <si>
    <t>BUDYNKI I INSTALACJE ODBIORCZE</t>
  </si>
  <si>
    <t>BUDYNKI I INSTALACJE ODBIORCZE - wartość rezydualna</t>
  </si>
  <si>
    <t>Ulepszenia budynku (izolacja cieplna)</t>
  </si>
  <si>
    <t>Ulepszenia budynku (izolacja cieplna) wartość rezydualna</t>
  </si>
  <si>
    <t>25</t>
  </si>
  <si>
    <t>Izolacja dachu</t>
  </si>
  <si>
    <t>40</t>
  </si>
  <si>
    <t>Izolacja ścian</t>
  </si>
  <si>
    <t>Wymiana stolarki budowlanej</t>
  </si>
  <si>
    <t>Pozostała izolacja</t>
  </si>
  <si>
    <t>Instalacje wewnętrzne i elementy końcowe</t>
  </si>
  <si>
    <t>Instalacje wewnętrzne i elementy końcowe wartość rezydualna</t>
  </si>
  <si>
    <t>Instalacje wewnętrzne (rurociągi)</t>
  </si>
  <si>
    <t>Grzejniki płytowe</t>
  </si>
  <si>
    <t>Wodne ogrzewanie podłogowe</t>
  </si>
  <si>
    <t>Pozostałe elementy …………….</t>
  </si>
  <si>
    <t>OPEX suma</t>
  </si>
  <si>
    <t>WYTWARZANIE (z kluczem podziałowym dla ciepła)</t>
  </si>
  <si>
    <t>DOSTARCZONA ENERGIA</t>
  </si>
  <si>
    <t>MWh</t>
  </si>
  <si>
    <t>OPEX paliwo i energia</t>
  </si>
  <si>
    <t>Koszty energii elektrycznej z Krajowego Systemu Energetycznego (KSE)</t>
  </si>
  <si>
    <t>Cena energii i usług dystrybucyjnych w szczycie przedpołudniowym KSE</t>
  </si>
  <si>
    <t>Cena energii i usług dystrybucyjnych w szczycie popołudniowym KSE</t>
  </si>
  <si>
    <t>Cena energii i usług dystrybucyjnych w pozostałych godzinach doby KSE</t>
  </si>
  <si>
    <t>Zużycie energii elektrycznej w szczycie przedpołudniowym KSE</t>
  </si>
  <si>
    <t>Zużycie energii elektrycznej w szczycie popołudniowym KSE</t>
  </si>
  <si>
    <t>Zużycie energii elektrycznej w pozostałych godzimach doby KSE</t>
  </si>
  <si>
    <t>Koszty energii elektrycznej zakupionej z OZE</t>
  </si>
  <si>
    <t>Cena energii i usług dystrybucyjnych w szczycie przedpołudniowym OZE</t>
  </si>
  <si>
    <t>Cena energii i usług dystrybucyjnych w szczycie pppołudniowym OZE</t>
  </si>
  <si>
    <t>Cena energii i usług dystrybucyjnych w pozostałych godzinach doby OZE</t>
  </si>
  <si>
    <t>Zużycie energii elektrycznej w szczycie przedpołudniowym OZE</t>
  </si>
  <si>
    <t>Zużycie energii elektrycznej w szczycie popołudniowym OZE</t>
  </si>
  <si>
    <t>Zużycie energii elektrycznej w pozostałych godzimach doby OZE</t>
  </si>
  <si>
    <t>Koszty opłat stałych energii elektr.</t>
  </si>
  <si>
    <t>Stawka opłaty za usługi dystrybucji i inne opłaty stałe w ujęciu rocznym (stawka miesięczna x 12)</t>
  </si>
  <si>
    <t>PLN/rok</t>
  </si>
  <si>
    <t>Wielkość mocy zamówionej we wszystkich punktach poboru łącznie</t>
  </si>
  <si>
    <t>MW/mies.</t>
  </si>
  <si>
    <t>Koszt pozostałych paliw</t>
  </si>
  <si>
    <t>22 LPG    cena</t>
  </si>
  <si>
    <t>00 Brak</t>
  </si>
  <si>
    <t>Koszt pozostałych substratów, materiałów, dodatków nie ujętych w innych pozycjach</t>
  </si>
  <si>
    <t>04. Kiszonka z kukurydzy</t>
  </si>
  <si>
    <t>PLN/Mg</t>
  </si>
  <si>
    <t>05. Wysłodki buraczane</t>
  </si>
  <si>
    <t>Cena dodatku (rodzaj ……………..do źródła  nr/nazwa ………….</t>
  </si>
  <si>
    <t>Cena dodatku (rodzaj ………………) do źródła  nr/nazwa  …….</t>
  </si>
  <si>
    <t>Cena dodatku (rodzaj ………………) do magazynu  nr  ……</t>
  </si>
  <si>
    <t>Cena dodatku (rodzaj ………………) do magazynu  nr/nazwa ……</t>
  </si>
  <si>
    <t>Zużycie substratu</t>
  </si>
  <si>
    <t>Mg</t>
  </si>
  <si>
    <t>Energia cieplna użytkowa dostarczona do odbiorców</t>
  </si>
  <si>
    <t>Główne źródło ciepła</t>
  </si>
  <si>
    <t>Uzupełniające źródło ciepła nr 1</t>
  </si>
  <si>
    <t xml:space="preserve">Uzupełniające źródło ciepła lub energii elektrycznej nr 2 </t>
  </si>
  <si>
    <t>Magazyn energii nr 1</t>
  </si>
  <si>
    <t>Magazyn energii nr 2</t>
  </si>
  <si>
    <t>Wydatki na naprawy %</t>
  </si>
  <si>
    <t>Naprawy</t>
  </si>
  <si>
    <t xml:space="preserve">Pozostałe elementy </t>
  </si>
  <si>
    <t>Wydatki na konserwacje i przeglądy w %</t>
  </si>
  <si>
    <t>Konserwacje i przeglądy</t>
  </si>
  <si>
    <t>1</t>
  </si>
  <si>
    <t>2</t>
  </si>
  <si>
    <t>1,5</t>
  </si>
  <si>
    <t>Koszt obsługi/wynagrodzeń WYTWARZANIA</t>
  </si>
  <si>
    <t>Koszt obsługi ze stawek godzinowych</t>
  </si>
  <si>
    <t>Średnia stawka obsługi (z ZUS)</t>
  </si>
  <si>
    <t>PLN/godz</t>
  </si>
  <si>
    <t xml:space="preserve">Nakład na obsługę </t>
  </si>
  <si>
    <t>godz/rok</t>
  </si>
  <si>
    <t>Narzut kosztów ogólnych</t>
  </si>
  <si>
    <t>Wartość odniesienia-suma kosztów paliw i energii, obsługi, napraw i konserwacji</t>
  </si>
  <si>
    <t>Narzut kosztów ogólnych nie ujętych w pozostałych pozycjach - 10% kosztów paliwa, napraw, konserwacji i obsługi</t>
  </si>
  <si>
    <r>
      <t>Koszt uprawnień do emisji CO</t>
    </r>
    <r>
      <rPr>
        <vertAlign val="subscript"/>
        <sz val="11"/>
        <color rgb="FF000000"/>
        <rFont val="Calibri"/>
        <family val="2"/>
        <charset val="238"/>
      </rPr>
      <t>2</t>
    </r>
  </si>
  <si>
    <r>
      <t>Wolumen wytwarzania objęty uprawnieniemi do emisji CO</t>
    </r>
    <r>
      <rPr>
        <vertAlign val="subscript"/>
        <sz val="11"/>
        <color rgb="FF000000"/>
        <rFont val="Calibri"/>
        <family val="2"/>
        <charset val="238"/>
      </rPr>
      <t>2</t>
    </r>
  </si>
  <si>
    <r>
      <t>Cena uprawnień do emisji CO</t>
    </r>
    <r>
      <rPr>
        <vertAlign val="subscript"/>
        <sz val="11"/>
        <color rgb="FF000000"/>
        <rFont val="Calibri"/>
        <family val="2"/>
        <charset val="238"/>
      </rPr>
      <t>2</t>
    </r>
  </si>
  <si>
    <t>OPEX wydatki osobliwe dla zastosowanej technologii</t>
  </si>
  <si>
    <t>OPEX publiczne (podatki, koncesje, opłaty środowiskowe itp.</t>
  </si>
  <si>
    <t>Sprzedana nadwyżka wytworzonej energii elektrycznej</t>
  </si>
  <si>
    <t>Cena sprzedaży energii do systemu</t>
  </si>
  <si>
    <t>Efekt ekonomiczny sprzedaży energii</t>
  </si>
  <si>
    <t>Koszty energii elektrycznej</t>
  </si>
  <si>
    <t>Zużycie energii elektrycznej w szczycie przedpołudniowym</t>
  </si>
  <si>
    <t>Zużycie energii elektrycznej w szczycie popołudniowym</t>
  </si>
  <si>
    <t>Zużycie energii elektrycznej w pozostałych godzimach doby</t>
  </si>
  <si>
    <t>Koszt obsługi/wynagrodzeń DYSTRYBUCJI</t>
  </si>
  <si>
    <t>Średnia stawka obsługi</t>
  </si>
  <si>
    <t>Wartość odniesienia-suma kosztów energii, obsługi, napraw i konserwacji</t>
  </si>
  <si>
    <t>Narzut kosztów ogólnych nie ujętych w pozostałych pozycjach dystrybucji - 10% wskazanej wartości odniesienia (wiersz 298)</t>
  </si>
  <si>
    <t>OPEX paliwo i energia (tylko dla urządzeń w budynkach)</t>
  </si>
  <si>
    <t>Koszty energii elektrycznej KSE</t>
  </si>
  <si>
    <t>Koszty opłat stałych</t>
  </si>
  <si>
    <t>Nakład na naprawy w%</t>
  </si>
  <si>
    <t>0</t>
  </si>
  <si>
    <t>1-1,5</t>
  </si>
  <si>
    <t>Koszt obsługi/wynagrodzeń w budynku</t>
  </si>
  <si>
    <t>Nakład na obsługę godz/rok</t>
  </si>
  <si>
    <t>Wartość odniesienia-suma kosztów obsługi, napraw i konserwacji</t>
  </si>
  <si>
    <t>Narzut kosztów ogólnych nie ujętych w pozostałych pozycjach dystrybucji - 10% wskazanej wartości odniesienia (wiersz 349)</t>
  </si>
  <si>
    <t>OPEX pozostałe</t>
  </si>
  <si>
    <t>DYSKONTO</t>
  </si>
  <si>
    <t>Zdyskontowane wartości i ilości</t>
  </si>
  <si>
    <t>CAPEX</t>
  </si>
  <si>
    <t>OPEX</t>
  </si>
  <si>
    <t>Suma kosztów minus wartość rezydualna</t>
  </si>
  <si>
    <t>Efekt</t>
  </si>
  <si>
    <t>LCOH</t>
  </si>
  <si>
    <t>PROGNOZA PROPONOWANA</t>
  </si>
  <si>
    <t>jedn.</t>
  </si>
  <si>
    <t>Okresy cenowe</t>
  </si>
  <si>
    <t>Srednia</t>
  </si>
  <si>
    <t>Cena bazowa obrót</t>
  </si>
  <si>
    <t>Tempo wzrostu</t>
  </si>
  <si>
    <t>Ceny bazowe Dystrybucja</t>
  </si>
  <si>
    <t>Szczyt przedpołudniowy</t>
  </si>
  <si>
    <t>Szczyt popołudniowy</t>
  </si>
  <si>
    <t>Pozostałe godziny doby</t>
  </si>
  <si>
    <t>Proponowane ceny do analizy energia z KSE</t>
  </si>
  <si>
    <t>Proponowane ceny do analizy energia z OZE</t>
  </si>
  <si>
    <t>Stawka opłat stałych za usługi dystrybucyjne</t>
  </si>
  <si>
    <t>PLN/MW/rok</t>
  </si>
  <si>
    <t xml:space="preserve">Sprzedaż energii do systemu BASE_Y-22 </t>
  </si>
  <si>
    <r>
      <t>Koszt uprawnień do emisji CO</t>
    </r>
    <r>
      <rPr>
        <vertAlign val="subscript"/>
        <sz val="11"/>
        <rFont val="Calibri"/>
        <family val="2"/>
        <charset val="238"/>
      </rPr>
      <t>2</t>
    </r>
  </si>
  <si>
    <t>€/MWh</t>
  </si>
  <si>
    <r>
      <t>Koszt uprawnień do emisji CO</t>
    </r>
    <r>
      <rPr>
        <vertAlign val="subscript"/>
        <sz val="1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</si>
  <si>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Koszty pozostałych paliw</t>
  </si>
  <si>
    <t>21 Gaz ziemny     cena</t>
  </si>
  <si>
    <t>23 Olej opałowy lekki cena</t>
  </si>
  <si>
    <t>24 Biomasa drzewna cena</t>
  </si>
  <si>
    <t>25 Węgiel dla ciepłowni cena</t>
  </si>
  <si>
    <t>Cena bazowa</t>
  </si>
  <si>
    <t>wzrost</t>
  </si>
  <si>
    <t>Gaz ziemny</t>
  </si>
  <si>
    <t>LPG</t>
  </si>
  <si>
    <t>PLN/m.sz.</t>
  </si>
  <si>
    <t>Olej opałowy lekki</t>
  </si>
  <si>
    <t>Biomasa drzewna</t>
  </si>
  <si>
    <t>Węgiel dla ciepłowni</t>
  </si>
  <si>
    <t>Wynagrodzenia</t>
  </si>
  <si>
    <t>średnia płaca w ciepłownictwie 2019</t>
  </si>
  <si>
    <t>Narzut ZUS</t>
  </si>
  <si>
    <t>Stawka godzinowa bruuto z ZUS</t>
  </si>
  <si>
    <t>PROGNOZA CEN SUBSTRATÓW DLA BIOGAZOWNI ROLNICZNYCH W OKRESIE 2023-2047</t>
  </si>
  <si>
    <t>Substrat</t>
  </si>
  <si>
    <t>Cena bazowa PLN/tonę</t>
  </si>
  <si>
    <t>01. Wywar pogorzelniany</t>
  </si>
  <si>
    <t>02. Pozostałości z owoców i warzyw</t>
  </si>
  <si>
    <t>03. Gnojowica</t>
  </si>
  <si>
    <t>06. Osady technologiczne z przemysłu rolno-spożywczego</t>
  </si>
  <si>
    <t>07. Odpady z przemysłu mleczarskiego</t>
  </si>
  <si>
    <t>08. Odpady z przetwórstwa spożywczego</t>
  </si>
  <si>
    <t>09. Odpady poubojowe</t>
  </si>
  <si>
    <t>10. Przeterminowana żywność</t>
  </si>
  <si>
    <t>11. Obornik</t>
  </si>
  <si>
    <t>12. Odpadowa masa roślinna</t>
  </si>
  <si>
    <t>13. Zielonka</t>
  </si>
  <si>
    <t>14. Owoce i warzywa</t>
  </si>
  <si>
    <t>15. Kiszonka z traw i zbóż</t>
  </si>
  <si>
    <t>16. Pomiot ptasi</t>
  </si>
  <si>
    <t>17. Słoma</t>
  </si>
  <si>
    <t>18. Treści żołądkowe</t>
  </si>
  <si>
    <t>19. Zboże, odpad zbożowy</t>
  </si>
  <si>
    <t>20. Osady tłuszczowe</t>
  </si>
  <si>
    <t>Wytyczne w zakresie zalecanego okresu użytkowania, kosztów napraw oraz konserwacji i przegladow</t>
  </si>
  <si>
    <t>Szczegółowy typ instalacji.</t>
  </si>
  <si>
    <t>Gazowe kotły kondensacyjne stojące do 200kW</t>
  </si>
  <si>
    <t>Gazowe kotły kondensacyjne stojące pow. 200kW</t>
  </si>
  <si>
    <t>Gazowy kocioł kondensacyjny wiszący poniżej 200 kW</t>
  </si>
  <si>
    <t>Gazowy kocioł kondensacyjny wiszący poniżej 100 kW</t>
  </si>
  <si>
    <t>1.5</t>
  </si>
  <si>
    <t>Kotły grzewcze na pelet lub zrębki dzrewne</t>
  </si>
  <si>
    <t>Kotły o dużej pojemności wodnej oraz otły wodnorurkowe &gt; 1 MW</t>
  </si>
  <si>
    <t>Pompy ciepła powietrze/woda (elektryczne)</t>
  </si>
  <si>
    <t>Pompy ciepła solanka/woda (elektryczne)</t>
  </si>
  <si>
    <t>Pompy ciepła gazowe</t>
  </si>
  <si>
    <t>Zespoły kogeneracyjne</t>
  </si>
  <si>
    <t>kolektor płaski</t>
  </si>
  <si>
    <t>kolektor rurowy próżniowy</t>
  </si>
  <si>
    <t>Instalacje PV &lt;20 kWp</t>
  </si>
  <si>
    <t>Instalacje PV &gt;20 kWp</t>
  </si>
  <si>
    <t>Inwertery</t>
  </si>
  <si>
    <t>Kontrola zimnej wody</t>
  </si>
  <si>
    <t>Strop chłodzący - kasety lub panele liniowe z rurami wodnymi (połączenie zaciskowe)</t>
  </si>
  <si>
    <t>0.5</t>
  </si>
  <si>
    <t>Sufit chłodzący - kasetony lub panele liniowe z matami kapilarnymi</t>
  </si>
  <si>
    <t>Strop chłodzący - kasety z aluminiowymi profilami przewodzącymi ciepło i wtłoczonymi rurkami miedzianymi (profile częściowo z własnym systemem wsporczym)</t>
  </si>
  <si>
    <t>Sufit chłodzący - żagle chłodzące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</si>
</sst>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z_ł_-;\-* #,##0.00\ _z_ł_-;_-* &quot;-&quot;??\ _z_ł_-;_-@_-"/>
    <numFmt numFmtId="164" formatCode="_-* #,##0.00\ _z_ł_-;\-* #,##0.00\ _z_ł_-;_-* \-??\ _z_ł_-;_-@_-"/>
    <numFmt numFmtId="165" formatCode="#,##0.0000&quot; zł&quot;;[Red]\-#,##0.0000&quot; zł&quot;"/>
    <numFmt numFmtId="166" formatCode="0.00000"/>
    <numFmt numFmtId="167" formatCode="0.0%"/>
    <numFmt numFmtId="168" formatCode="0.000"/>
    <numFmt numFmtId="169" formatCode="_-* #,##0.00\ [$zł-415]_-;\-* #,##0.00\ [$zł-415]_-;_-* &quot;-&quot;??\ [$zł-415]_-;_-@_-"/>
    <numFmt numFmtId="170" formatCode="_-* #,##0\ _z_ł_-;\-* #,##0\ _z_ł_-;_-* \-??\ _z_ł_-;_-@_-"/>
  </numFmts>
  <fonts count="22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1"/>
    </font>
    <font>
      <vertAlign val="subscript"/>
      <sz val="11"/>
      <color rgb="FF000000"/>
      <name val="Calibri"/>
      <family val="2"/>
      <charset val="238"/>
    </font>
    <font>
      <b/>
      <sz val="11"/>
      <name val="Calibri"/>
      <family val="2"/>
      <scheme val="minor"/>
    </font>
    <font>
      <b/>
      <sz val="11"/>
      <name val="Calibri"/>
      <family val="2"/>
      <charset val="238"/>
    </font>
    <font>
      <vertAlign val="subscript"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1"/>
    </font>
  </fonts>
  <fills count="41">
    <fill>
      <patternFill patternType="none"/>
    </fill>
    <fill>
      <patternFill patternType="gray125"/>
    </fill>
    <fill>
      <patternFill patternType="solid">
        <fgColor rgb="FF00B050"/>
        <bgColor rgb="FF008080"/>
      </patternFill>
    </fill>
    <fill>
      <patternFill patternType="solid">
        <fgColor rgb="FF92D050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F4B183"/>
        <bgColor rgb="FFFFB66C"/>
      </patternFill>
    </fill>
    <fill>
      <patternFill patternType="solid">
        <fgColor rgb="FFF8CBAD"/>
        <bgColor rgb="FFFFDBB6"/>
      </patternFill>
    </fill>
    <fill>
      <patternFill patternType="solid">
        <fgColor rgb="FFFFFFFF"/>
        <bgColor rgb="FFFFF5CE"/>
      </patternFill>
    </fill>
    <fill>
      <patternFill patternType="solid">
        <fgColor rgb="FFC5E0B4"/>
        <bgColor rgb="FFCCFFCC"/>
      </patternFill>
    </fill>
    <fill>
      <patternFill patternType="solid">
        <fgColor rgb="FFFFF5CE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rgb="FFCC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CC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FFDBB6"/>
      </patternFill>
    </fill>
    <fill>
      <patternFill patternType="solid">
        <fgColor theme="5" tint="0.79998168889431442"/>
        <bgColor rgb="FFF8CBAD"/>
      </patternFill>
    </fill>
    <fill>
      <patternFill patternType="solid">
        <fgColor theme="5" tint="0.79998168889431442"/>
        <bgColor rgb="FFF4B183"/>
      </patternFill>
    </fill>
    <fill>
      <patternFill patternType="solid">
        <fgColor theme="5" tint="0.39997558519241921"/>
        <bgColor rgb="FFFFB66C"/>
      </patternFill>
    </fill>
    <fill>
      <patternFill patternType="solid">
        <fgColor theme="5" tint="0.39997558519241921"/>
        <bgColor rgb="FFFFDBB6"/>
      </patternFill>
    </fill>
    <fill>
      <patternFill patternType="solid">
        <fgColor theme="5" tint="-0.249977111117893"/>
        <bgColor rgb="FFFFB66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B66C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rgb="FF008080"/>
      </patternFill>
    </fill>
    <fill>
      <patternFill patternType="solid">
        <fgColor theme="0"/>
        <bgColor rgb="FFC5E0B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7" fillId="0" borderId="0" applyBorder="0" applyProtection="0"/>
    <xf numFmtId="9" fontId="2" fillId="0" borderId="0" applyBorder="0" applyAlignment="0" applyProtection="0"/>
  </cellStyleXfs>
  <cellXfs count="353">
    <xf numFmtId="0" fontId="0" fillId="0" borderId="0" xfId="0"/>
    <xf numFmtId="164" fontId="0" fillId="0" borderId="3" xfId="1" applyFont="1" applyBorder="1" applyAlignment="1" applyProtection="1"/>
    <xf numFmtId="164" fontId="0" fillId="10" borderId="3" xfId="1" applyFont="1" applyFill="1" applyBorder="1" applyAlignment="1" applyProtection="1"/>
    <xf numFmtId="164" fontId="0" fillId="12" borderId="3" xfId="1" applyFont="1" applyFill="1" applyBorder="1" applyAlignment="1" applyProtection="1"/>
    <xf numFmtId="164" fontId="0" fillId="13" borderId="3" xfId="1" applyFont="1" applyFill="1" applyBorder="1" applyAlignment="1" applyProtection="1"/>
    <xf numFmtId="164" fontId="0" fillId="14" borderId="3" xfId="1" applyFont="1" applyFill="1" applyBorder="1" applyAlignment="1" applyProtection="1"/>
    <xf numFmtId="164" fontId="0" fillId="15" borderId="3" xfId="1" applyFont="1" applyFill="1" applyBorder="1" applyAlignment="1" applyProtection="1"/>
    <xf numFmtId="164" fontId="0" fillId="16" borderId="3" xfId="1" applyFont="1" applyFill="1" applyBorder="1" applyAlignment="1" applyProtection="1"/>
    <xf numFmtId="164" fontId="0" fillId="19" borderId="3" xfId="1" applyFont="1" applyFill="1" applyBorder="1" applyAlignment="1" applyProtection="1"/>
    <xf numFmtId="164" fontId="0" fillId="21" borderId="3" xfId="1" applyFont="1" applyFill="1" applyBorder="1" applyAlignment="1" applyProtection="1"/>
    <xf numFmtId="0" fontId="5" fillId="0" borderId="0" xfId="0" applyFont="1"/>
    <xf numFmtId="164" fontId="0" fillId="22" borderId="3" xfId="1" applyFont="1" applyFill="1" applyBorder="1" applyAlignment="1" applyProtection="1"/>
    <xf numFmtId="164" fontId="0" fillId="33" borderId="3" xfId="1" applyFont="1" applyFill="1" applyBorder="1" applyAlignment="1" applyProtection="1"/>
    <xf numFmtId="164" fontId="9" fillId="14" borderId="3" xfId="1" applyFont="1" applyFill="1" applyBorder="1" applyAlignment="1" applyProtection="1"/>
    <xf numFmtId="164" fontId="7" fillId="10" borderId="3" xfId="1" applyFill="1" applyBorder="1" applyProtection="1"/>
    <xf numFmtId="167" fontId="2" fillId="36" borderId="3" xfId="2" applyNumberFormat="1" applyFill="1" applyBorder="1" applyAlignment="1" applyProtection="1">
      <alignment horizontal="center"/>
    </xf>
    <xf numFmtId="168" fontId="7" fillId="0" borderId="3" xfId="1" applyNumberFormat="1" applyBorder="1"/>
    <xf numFmtId="164" fontId="7" fillId="14" borderId="3" xfId="1" applyFill="1" applyBorder="1" applyProtection="1"/>
    <xf numFmtId="164" fontId="0" fillId="0" borderId="3" xfId="1" applyFont="1" applyBorder="1" applyAlignment="1" applyProtection="1">
      <protection locked="0"/>
    </xf>
    <xf numFmtId="164" fontId="0" fillId="22" borderId="3" xfId="1" applyFont="1" applyFill="1" applyBorder="1" applyAlignment="1" applyProtection="1">
      <protection locked="0"/>
    </xf>
    <xf numFmtId="164" fontId="7" fillId="19" borderId="3" xfId="1" applyFill="1" applyBorder="1" applyProtection="1"/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30" borderId="0" xfId="0" applyFont="1" applyFill="1" applyAlignment="1" applyProtection="1">
      <alignment horizontal="left" indent="3"/>
      <protection locked="0"/>
    </xf>
    <xf numFmtId="164" fontId="5" fillId="30" borderId="0" xfId="1" applyFont="1" applyFill="1" applyBorder="1" applyAlignment="1" applyProtection="1">
      <protection locked="0"/>
    </xf>
    <xf numFmtId="0" fontId="5" fillId="30" borderId="0" xfId="0" applyFont="1" applyFill="1" applyAlignment="1" applyProtection="1">
      <alignment horizontal="center"/>
      <protection locked="0"/>
    </xf>
    <xf numFmtId="0" fontId="5" fillId="30" borderId="0" xfId="0" applyFont="1" applyFill="1" applyProtection="1">
      <protection locked="0"/>
    </xf>
    <xf numFmtId="0" fontId="0" fillId="13" borderId="0" xfId="0" applyFont="1" applyFill="1" applyAlignment="1" applyProtection="1">
      <alignment horizontal="left" indent="3"/>
      <protection locked="0"/>
    </xf>
    <xf numFmtId="164" fontId="0" fillId="13" borderId="0" xfId="0" applyNumberFormat="1" applyFill="1" applyAlignment="1" applyProtection="1">
      <alignment horizontal="center"/>
      <protection locked="0"/>
    </xf>
    <xf numFmtId="0" fontId="0" fillId="13" borderId="0" xfId="0" applyFill="1" applyProtection="1">
      <protection locked="0"/>
    </xf>
    <xf numFmtId="164" fontId="0" fillId="0" borderId="0" xfId="0" applyNumberFormat="1" applyFont="1" applyAlignment="1" applyProtection="1">
      <alignment horizontal="left" indent="3"/>
      <protection locked="0"/>
    </xf>
    <xf numFmtId="43" fontId="0" fillId="13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49" fontId="0" fillId="0" borderId="11" xfId="0" applyNumberFormat="1" applyBorder="1" applyAlignment="1" applyProtection="1">
      <alignment horizontal="center" wrapText="1"/>
      <protection locked="0"/>
    </xf>
    <xf numFmtId="0" fontId="0" fillId="0" borderId="12" xfId="0" applyFont="1" applyBorder="1" applyAlignment="1" applyProtection="1">
      <alignment horizontal="center"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0" fontId="4" fillId="33" borderId="3" xfId="0" applyFont="1" applyFill="1" applyBorder="1" applyAlignment="1" applyProtection="1">
      <alignment horizontal="left" wrapText="1"/>
      <protection locked="0"/>
    </xf>
    <xf numFmtId="0" fontId="5" fillId="33" borderId="3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164" fontId="5" fillId="10" borderId="3" xfId="0" applyNumberFormat="1" applyFont="1" applyFill="1" applyBorder="1" applyAlignment="1" applyProtection="1">
      <alignment horizontal="right"/>
      <protection locked="0"/>
    </xf>
    <xf numFmtId="0" fontId="0" fillId="36" borderId="3" xfId="0" applyFont="1" applyFill="1" applyBorder="1" applyAlignment="1" applyProtection="1">
      <alignment horizontal="center" wrapText="1"/>
      <protection locked="0"/>
    </xf>
    <xf numFmtId="164" fontId="5" fillId="36" borderId="3" xfId="0" applyNumberFormat="1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 applyProtection="1">
      <protection locked="0"/>
    </xf>
    <xf numFmtId="0" fontId="0" fillId="12" borderId="3" xfId="0" applyFont="1" applyFill="1" applyBorder="1" applyAlignment="1" applyProtection="1">
      <alignment horizontal="center" wrapText="1"/>
      <protection locked="0"/>
    </xf>
    <xf numFmtId="164" fontId="0" fillId="12" borderId="3" xfId="1" applyFont="1" applyFill="1" applyBorder="1" applyAlignment="1" applyProtection="1">
      <protection locked="0"/>
    </xf>
    <xf numFmtId="164" fontId="5" fillId="12" borderId="3" xfId="0" applyNumberFormat="1" applyFont="1" applyFill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5" fillId="3" borderId="3" xfId="0" applyFont="1" applyFill="1" applyBorder="1" applyAlignment="1" applyProtection="1">
      <alignment horizontal="left" wrapText="1"/>
      <protection locked="0"/>
    </xf>
    <xf numFmtId="0" fontId="5" fillId="4" borderId="3" xfId="0" applyFont="1" applyFill="1" applyBorder="1" applyAlignment="1" applyProtection="1">
      <alignment horizontal="left" wrapText="1"/>
      <protection locked="0"/>
    </xf>
    <xf numFmtId="0" fontId="0" fillId="13" borderId="3" xfId="0" applyFont="1" applyFill="1" applyBorder="1" applyAlignment="1" applyProtection="1">
      <alignment horizontal="center" wrapText="1"/>
      <protection locked="0"/>
    </xf>
    <xf numFmtId="164" fontId="0" fillId="13" borderId="3" xfId="1" applyFont="1" applyFill="1" applyBorder="1" applyAlignment="1" applyProtection="1">
      <protection locked="0"/>
    </xf>
    <xf numFmtId="164" fontId="5" fillId="13" borderId="3" xfId="0" applyNumberFormat="1" applyFont="1" applyFill="1" applyBorder="1" applyAlignment="1" applyProtection="1">
      <alignment horizontal="right"/>
      <protection locked="0"/>
    </xf>
    <xf numFmtId="0" fontId="0" fillId="0" borderId="3" xfId="0" applyFont="1" applyBorder="1" applyAlignment="1" applyProtection="1">
      <alignment horizontal="left" wrapText="1"/>
      <protection locked="0"/>
    </xf>
    <xf numFmtId="0" fontId="5" fillId="5" borderId="3" xfId="0" applyFont="1" applyFill="1" applyBorder="1" applyAlignment="1" applyProtection="1">
      <alignment horizontal="left"/>
      <protection locked="0"/>
    </xf>
    <xf numFmtId="0" fontId="0" fillId="16" borderId="3" xfId="0" applyFont="1" applyFill="1" applyBorder="1" applyAlignment="1" applyProtection="1">
      <alignment horizontal="center" wrapText="1"/>
      <protection locked="0"/>
    </xf>
    <xf numFmtId="164" fontId="0" fillId="16" borderId="3" xfId="1" applyFont="1" applyFill="1" applyBorder="1" applyAlignment="1" applyProtection="1">
      <protection locked="0"/>
    </xf>
    <xf numFmtId="164" fontId="5" fillId="16" borderId="3" xfId="0" applyNumberFormat="1" applyFont="1" applyFill="1" applyBorder="1" applyAlignment="1" applyProtection="1">
      <alignment horizontal="right"/>
      <protection locked="0"/>
    </xf>
    <xf numFmtId="0" fontId="5" fillId="6" borderId="3" xfId="0" applyFont="1" applyFill="1" applyBorder="1" applyAlignment="1" applyProtection="1">
      <alignment horizontal="left"/>
      <protection locked="0"/>
    </xf>
    <xf numFmtId="0" fontId="0" fillId="21" borderId="3" xfId="0" applyFont="1" applyFill="1" applyBorder="1" applyAlignment="1" applyProtection="1">
      <alignment horizontal="center" wrapText="1"/>
      <protection locked="0"/>
    </xf>
    <xf numFmtId="164" fontId="0" fillId="21" borderId="3" xfId="1" applyFont="1" applyFill="1" applyBorder="1" applyAlignment="1" applyProtection="1">
      <protection locked="0"/>
    </xf>
    <xf numFmtId="164" fontId="5" fillId="21" borderId="3" xfId="0" applyNumberFormat="1" applyFont="1" applyFill="1" applyBorder="1" applyAlignment="1" applyProtection="1">
      <alignment horizontal="righ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6" fillId="7" borderId="3" xfId="0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164" fontId="5" fillId="0" borderId="3" xfId="1" applyFont="1" applyBorder="1" applyAlignment="1" applyProtection="1">
      <protection locked="0"/>
    </xf>
    <xf numFmtId="164" fontId="5" fillId="22" borderId="3" xfId="0" applyNumberFormat="1" applyFont="1" applyFill="1" applyBorder="1" applyAlignment="1" applyProtection="1">
      <alignment horizontal="right"/>
      <protection locked="0"/>
    </xf>
    <xf numFmtId="164" fontId="5" fillId="33" borderId="3" xfId="1" applyFont="1" applyFill="1" applyBorder="1" applyAlignment="1" applyProtection="1">
      <protection locked="0"/>
    </xf>
    <xf numFmtId="164" fontId="5" fillId="33" borderId="3" xfId="0" applyNumberFormat="1" applyFont="1" applyFill="1" applyBorder="1" applyAlignment="1" applyProtection="1">
      <alignment horizontal="right"/>
      <protection locked="0"/>
    </xf>
    <xf numFmtId="0" fontId="12" fillId="2" borderId="3" xfId="0" applyFont="1" applyFill="1" applyBorder="1" applyAlignment="1" applyProtection="1">
      <alignment horizontal="left"/>
      <protection locked="0"/>
    </xf>
    <xf numFmtId="0" fontId="5" fillId="10" borderId="3" xfId="0" applyFont="1" applyFill="1" applyBorder="1" applyAlignment="1" applyProtection="1">
      <alignment horizontal="center" wrapText="1"/>
      <protection locked="0"/>
    </xf>
    <xf numFmtId="164" fontId="5" fillId="10" borderId="3" xfId="1" applyFont="1" applyFill="1" applyBorder="1" applyAlignment="1" applyProtection="1">
      <protection locked="0"/>
    </xf>
    <xf numFmtId="0" fontId="5" fillId="17" borderId="3" xfId="0" applyFont="1" applyFill="1" applyBorder="1" applyAlignment="1" applyProtection="1">
      <alignment horizontal="left" wrapText="1"/>
      <protection locked="0"/>
    </xf>
    <xf numFmtId="0" fontId="5" fillId="12" borderId="3" xfId="0" applyFont="1" applyFill="1" applyBorder="1" applyAlignment="1" applyProtection="1">
      <alignment horizontal="center" wrapText="1"/>
      <protection locked="0"/>
    </xf>
    <xf numFmtId="43" fontId="5" fillId="12" borderId="3" xfId="0" applyNumberFormat="1" applyFont="1" applyFill="1" applyBorder="1" applyAlignment="1" applyProtection="1">
      <alignment horizontal="right"/>
      <protection locked="0"/>
    </xf>
    <xf numFmtId="0" fontId="5" fillId="14" borderId="3" xfId="0" applyFont="1" applyFill="1" applyBorder="1" applyAlignment="1" applyProtection="1">
      <alignment horizontal="left" wrapText="1"/>
      <protection locked="0"/>
    </xf>
    <xf numFmtId="0" fontId="0" fillId="14" borderId="3" xfId="0" applyFont="1" applyFill="1" applyBorder="1" applyAlignment="1" applyProtection="1">
      <alignment horizontal="center" wrapText="1"/>
      <protection locked="0"/>
    </xf>
    <xf numFmtId="164" fontId="0" fillId="14" borderId="3" xfId="1" applyFont="1" applyFill="1" applyBorder="1" applyAlignment="1" applyProtection="1">
      <protection locked="0"/>
    </xf>
    <xf numFmtId="43" fontId="5" fillId="14" borderId="3" xfId="0" applyNumberFormat="1" applyFont="1" applyFill="1" applyBorder="1" applyAlignment="1" applyProtection="1">
      <alignment horizontal="right"/>
      <protection locked="0"/>
    </xf>
    <xf numFmtId="0" fontId="0" fillId="14" borderId="3" xfId="0" applyFont="1" applyFill="1" applyBorder="1" applyAlignment="1" applyProtection="1">
      <alignment wrapText="1"/>
      <protection locked="0"/>
    </xf>
    <xf numFmtId="43" fontId="0" fillId="0" borderId="0" xfId="0" applyNumberFormat="1" applyProtection="1">
      <protection locked="0"/>
    </xf>
    <xf numFmtId="164" fontId="5" fillId="14" borderId="3" xfId="0" applyNumberFormat="1" applyFont="1" applyFill="1" applyBorder="1" applyAlignment="1" applyProtection="1">
      <alignment horizontal="right"/>
      <protection locked="0"/>
    </xf>
    <xf numFmtId="0" fontId="0" fillId="15" borderId="3" xfId="0" applyFont="1" applyFill="1" applyBorder="1" applyAlignment="1" applyProtection="1">
      <alignment horizontal="center" wrapText="1"/>
      <protection locked="0"/>
    </xf>
    <xf numFmtId="164" fontId="0" fillId="15" borderId="3" xfId="1" applyFont="1" applyFill="1" applyBorder="1" applyAlignment="1" applyProtection="1">
      <protection locked="0"/>
    </xf>
    <xf numFmtId="164" fontId="5" fillId="15" borderId="3" xfId="0" applyNumberFormat="1" applyFont="1" applyFill="1" applyBorder="1" applyAlignment="1" applyProtection="1">
      <alignment horizontal="right"/>
      <protection locked="0"/>
    </xf>
    <xf numFmtId="0" fontId="10" fillId="14" borderId="3" xfId="0" applyFont="1" applyFill="1" applyBorder="1" applyAlignment="1" applyProtection="1">
      <alignment horizontal="left" wrapText="1"/>
      <protection locked="0"/>
    </xf>
    <xf numFmtId="0" fontId="10" fillId="14" borderId="3" xfId="0" applyFont="1" applyFill="1" applyBorder="1" applyAlignment="1" applyProtection="1">
      <alignment horizontal="center" wrapText="1"/>
      <protection locked="0"/>
    </xf>
    <xf numFmtId="164" fontId="7" fillId="0" borderId="3" xfId="1" applyBorder="1" applyProtection="1">
      <protection locked="0"/>
    </xf>
    <xf numFmtId="0" fontId="0" fillId="14" borderId="3" xfId="0" applyFont="1" applyFill="1" applyBorder="1" applyAlignment="1" applyProtection="1">
      <protection locked="0"/>
    </xf>
    <xf numFmtId="0" fontId="0" fillId="22" borderId="3" xfId="0" applyFill="1" applyBorder="1" applyAlignment="1" applyProtection="1">
      <alignment horizontal="center"/>
      <protection locked="0"/>
    </xf>
    <xf numFmtId="0" fontId="5" fillId="36" borderId="3" xfId="0" applyFont="1" applyFill="1" applyBorder="1" applyAlignment="1" applyProtection="1">
      <alignment horizontal="left" wrapText="1"/>
      <protection locked="0"/>
    </xf>
    <xf numFmtId="164" fontId="0" fillId="36" borderId="3" xfId="1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49" fontId="0" fillId="14" borderId="3" xfId="0" applyNumberFormat="1" applyFont="1" applyFill="1" applyBorder="1" applyAlignment="1" applyProtection="1">
      <protection locked="0"/>
    </xf>
    <xf numFmtId="0" fontId="0" fillId="14" borderId="3" xfId="0" applyFill="1" applyBorder="1" applyAlignment="1" applyProtection="1">
      <alignment horizontal="center"/>
      <protection locked="0"/>
    </xf>
    <xf numFmtId="2" fontId="7" fillId="0" borderId="3" xfId="1" applyNumberFormat="1" applyBorder="1" applyProtection="1">
      <protection locked="0"/>
    </xf>
    <xf numFmtId="2" fontId="0" fillId="22" borderId="3" xfId="0" applyNumberFormat="1" applyFill="1" applyBorder="1" applyProtection="1">
      <protection locked="0"/>
    </xf>
    <xf numFmtId="49" fontId="0" fillId="0" borderId="3" xfId="0" applyNumberFormat="1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12" borderId="3" xfId="0" applyFont="1" applyFill="1" applyBorder="1" applyAlignment="1" applyProtection="1">
      <protection locked="0"/>
    </xf>
    <xf numFmtId="0" fontId="0" fillId="12" borderId="3" xfId="0" applyFill="1" applyBorder="1" applyAlignment="1" applyProtection="1">
      <alignment horizontal="center"/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6" fillId="22" borderId="3" xfId="0" applyFont="1" applyFill="1" applyBorder="1" applyAlignment="1" applyProtection="1">
      <alignment horizontal="left"/>
      <protection locked="0"/>
    </xf>
    <xf numFmtId="0" fontId="6" fillId="22" borderId="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8" borderId="3" xfId="0" applyFont="1" applyFill="1" applyBorder="1" applyAlignment="1" applyProtection="1">
      <protection locked="0"/>
    </xf>
    <xf numFmtId="0" fontId="0" fillId="15" borderId="3" xfId="0" applyFill="1" applyBorder="1" applyAlignment="1" applyProtection="1">
      <alignment horizontal="center"/>
      <protection locked="0"/>
    </xf>
    <xf numFmtId="43" fontId="0" fillId="15" borderId="3" xfId="0" applyNumberFormat="1" applyFill="1" applyBorder="1" applyAlignment="1" applyProtection="1">
      <alignment horizontal="center"/>
      <protection locked="0"/>
    </xf>
    <xf numFmtId="43" fontId="5" fillId="15" borderId="3" xfId="0" applyNumberFormat="1" applyFont="1" applyFill="1" applyBorder="1" applyAlignment="1" applyProtection="1">
      <alignment horizontal="right"/>
      <protection locked="0"/>
    </xf>
    <xf numFmtId="0" fontId="5" fillId="14" borderId="3" xfId="0" applyFont="1" applyFill="1" applyBorder="1" applyAlignment="1" applyProtection="1">
      <alignment horizontal="left"/>
      <protection locked="0"/>
    </xf>
    <xf numFmtId="0" fontId="5" fillId="14" borderId="3" xfId="0" applyFont="1" applyFill="1" applyBorder="1" applyAlignment="1" applyProtection="1">
      <alignment horizontal="right"/>
      <protection locked="0"/>
    </xf>
    <xf numFmtId="167" fontId="2" fillId="0" borderId="3" xfId="2" applyNumberFormat="1" applyBorder="1" applyAlignment="1" applyProtection="1">
      <alignment horizontal="center" vertical="center" wrapText="1"/>
      <protection locked="0"/>
    </xf>
    <xf numFmtId="43" fontId="0" fillId="0" borderId="3" xfId="0" applyNumberForma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right"/>
      <protection locked="0"/>
    </xf>
    <xf numFmtId="167" fontId="0" fillId="0" borderId="3" xfId="0" applyNumberFormat="1" applyBorder="1" applyAlignment="1" applyProtection="1">
      <alignment horizontal="center" vertical="center" wrapText="1"/>
      <protection locked="0"/>
    </xf>
    <xf numFmtId="0" fontId="5" fillId="14" borderId="3" xfId="0" applyFont="1" applyFill="1" applyBorder="1" applyAlignment="1" applyProtection="1">
      <protection locked="0"/>
    </xf>
    <xf numFmtId="0" fontId="0" fillId="14" borderId="3" xfId="0" applyFill="1" applyBorder="1" applyAlignment="1" applyProtection="1">
      <alignment horizontal="right"/>
      <protection locked="0"/>
    </xf>
    <xf numFmtId="0" fontId="5" fillId="14" borderId="3" xfId="0" applyFont="1" applyFill="1" applyBorder="1" applyAlignment="1" applyProtection="1">
      <alignment wrapText="1"/>
      <protection locked="0"/>
    </xf>
    <xf numFmtId="0" fontId="5" fillId="8" borderId="3" xfId="0" applyFont="1" applyFill="1" applyBorder="1" applyAlignment="1" applyProtection="1">
      <alignment horizontal="left"/>
      <protection locked="0"/>
    </xf>
    <xf numFmtId="0" fontId="13" fillId="22" borderId="0" xfId="0" applyFont="1" applyFill="1" applyBorder="1" applyAlignment="1" applyProtection="1">
      <alignment horizontal="right"/>
      <protection locked="0"/>
    </xf>
    <xf numFmtId="0" fontId="0" fillId="14" borderId="3" xfId="0" applyFont="1" applyFill="1" applyBorder="1" applyAlignment="1" applyProtection="1">
      <alignment horizontal="left"/>
      <protection locked="0"/>
    </xf>
    <xf numFmtId="164" fontId="13" fillId="22" borderId="0" xfId="1" applyFont="1" applyFill="1" applyBorder="1" applyAlignment="1" applyProtection="1">
      <protection locked="0"/>
    </xf>
    <xf numFmtId="0" fontId="5" fillId="20" borderId="3" xfId="0" applyFont="1" applyFill="1" applyBorder="1" applyAlignment="1" applyProtection="1">
      <alignment horizontal="left"/>
      <protection locked="0"/>
    </xf>
    <xf numFmtId="0" fontId="3" fillId="14" borderId="3" xfId="0" applyFont="1" applyFill="1" applyBorder="1" applyAlignment="1" applyProtection="1">
      <alignment horizontal="center" wrapText="1"/>
      <protection locked="0"/>
    </xf>
    <xf numFmtId="164" fontId="5" fillId="14" borderId="16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49" fontId="0" fillId="22" borderId="3" xfId="0" applyNumberFormat="1" applyFill="1" applyBorder="1" applyAlignment="1" applyProtection="1">
      <alignment horizontal="center" vertical="center" wrapText="1"/>
      <protection locked="0"/>
    </xf>
    <xf numFmtId="0" fontId="0" fillId="14" borderId="3" xfId="0" applyFont="1" applyFill="1" applyBorder="1" applyAlignment="1" applyProtection="1">
      <alignment horizontal="left" wrapText="1"/>
      <protection locked="0"/>
    </xf>
    <xf numFmtId="0" fontId="3" fillId="22" borderId="3" xfId="0" applyFont="1" applyFill="1" applyBorder="1" applyAlignment="1" applyProtection="1">
      <alignment horizontal="left" wrapText="1"/>
      <protection locked="0"/>
    </xf>
    <xf numFmtId="0" fontId="0" fillId="22" borderId="3" xfId="0" applyFont="1" applyFill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14" borderId="3" xfId="0" applyFont="1" applyFill="1" applyBorder="1" applyAlignment="1" applyProtection="1">
      <alignment horizontal="left" wrapText="1"/>
      <protection locked="0"/>
    </xf>
    <xf numFmtId="0" fontId="9" fillId="14" borderId="3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0" fillId="15" borderId="3" xfId="0" applyFont="1" applyFill="1" applyBorder="1" applyAlignment="1" applyProtection="1">
      <alignment horizontal="left"/>
      <protection locked="0"/>
    </xf>
    <xf numFmtId="0" fontId="5" fillId="4" borderId="3" xfId="0" applyFont="1" applyFill="1" applyBorder="1" applyAlignment="1" applyProtection="1">
      <alignment wrapText="1"/>
      <protection locked="0"/>
    </xf>
    <xf numFmtId="164" fontId="5" fillId="19" borderId="3" xfId="0" applyNumberFormat="1" applyFont="1" applyFill="1" applyBorder="1" applyAlignment="1" applyProtection="1">
      <alignment horizontal="right"/>
      <protection locked="0"/>
    </xf>
    <xf numFmtId="0" fontId="5" fillId="19" borderId="3" xfId="0" applyFont="1" applyFill="1" applyBorder="1" applyAlignment="1" applyProtection="1">
      <alignment horizontal="left" wrapText="1"/>
      <protection locked="0"/>
    </xf>
    <xf numFmtId="0" fontId="0" fillId="19" borderId="3" xfId="0" applyFont="1" applyFill="1" applyBorder="1" applyAlignment="1" applyProtection="1">
      <alignment horizontal="center" wrapText="1"/>
      <protection locked="0"/>
    </xf>
    <xf numFmtId="164" fontId="0" fillId="19" borderId="3" xfId="1" applyFont="1" applyFill="1" applyBorder="1" applyAlignment="1" applyProtection="1">
      <protection locked="0"/>
    </xf>
    <xf numFmtId="0" fontId="0" fillId="19" borderId="3" xfId="0" applyFont="1" applyFill="1" applyBorder="1" applyAlignment="1" applyProtection="1">
      <alignment wrapText="1"/>
      <protection locked="0"/>
    </xf>
    <xf numFmtId="0" fontId="0" fillId="19" borderId="3" xfId="0" applyFont="1" applyFill="1" applyBorder="1" applyAlignment="1" applyProtection="1">
      <alignment horizontal="left" wrapText="1"/>
      <protection locked="0"/>
    </xf>
    <xf numFmtId="0" fontId="9" fillId="19" borderId="3" xfId="0" applyFont="1" applyFill="1" applyBorder="1" applyAlignment="1" applyProtection="1">
      <alignment horizontal="left" wrapText="1"/>
      <protection locked="0"/>
    </xf>
    <xf numFmtId="0" fontId="5" fillId="9" borderId="3" xfId="0" applyFont="1" applyFill="1" applyBorder="1" applyAlignment="1" applyProtection="1">
      <protection locked="0"/>
    </xf>
    <xf numFmtId="164" fontId="5" fillId="0" borderId="3" xfId="0" applyNumberFormat="1" applyFont="1" applyBorder="1" applyAlignment="1" applyProtection="1">
      <alignment horizontal="right"/>
      <protection locked="0"/>
    </xf>
    <xf numFmtId="0" fontId="5" fillId="9" borderId="3" xfId="0" applyFont="1" applyFill="1" applyBorder="1" applyAlignment="1" applyProtection="1">
      <alignment horizontal="left"/>
      <protection locked="0"/>
    </xf>
    <xf numFmtId="0" fontId="0" fillId="19" borderId="3" xfId="0" applyFont="1" applyFill="1" applyBorder="1" applyAlignment="1" applyProtection="1">
      <alignment horizontal="left"/>
      <protection locked="0"/>
    </xf>
    <xf numFmtId="0" fontId="5" fillId="19" borderId="3" xfId="0" applyFont="1" applyFill="1" applyBorder="1" applyAlignment="1" applyProtection="1">
      <alignment horizontal="right"/>
      <protection locked="0"/>
    </xf>
    <xf numFmtId="0" fontId="0" fillId="0" borderId="3" xfId="0" applyBorder="1" applyProtection="1"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5" fillId="29" borderId="3" xfId="0" applyFont="1" applyFill="1" applyBorder="1" applyAlignment="1" applyProtection="1">
      <alignment horizontal="left"/>
      <protection locked="0"/>
    </xf>
    <xf numFmtId="0" fontId="3" fillId="11" borderId="3" xfId="0" applyFont="1" applyFill="1" applyBorder="1" applyAlignment="1" applyProtection="1">
      <alignment horizontal="center" wrapText="1"/>
      <protection locked="0"/>
    </xf>
    <xf numFmtId="164" fontId="5" fillId="11" borderId="3" xfId="1" applyFont="1" applyFill="1" applyBorder="1" applyAlignment="1" applyProtection="1">
      <protection locked="0"/>
    </xf>
    <xf numFmtId="0" fontId="5" fillId="26" borderId="3" xfId="0" applyFont="1" applyFill="1" applyBorder="1" applyAlignment="1" applyProtection="1">
      <alignment horizontal="left" wrapText="1"/>
      <protection locked="0"/>
    </xf>
    <xf numFmtId="0" fontId="0" fillId="18" borderId="3" xfId="0" applyFont="1" applyFill="1" applyBorder="1" applyAlignment="1" applyProtection="1">
      <alignment horizontal="center" wrapText="1"/>
      <protection locked="0"/>
    </xf>
    <xf numFmtId="164" fontId="5" fillId="18" borderId="3" xfId="1" applyFont="1" applyFill="1" applyBorder="1" applyAlignment="1" applyProtection="1">
      <protection locked="0"/>
    </xf>
    <xf numFmtId="164" fontId="5" fillId="18" borderId="3" xfId="0" applyNumberFormat="1" applyFont="1" applyFill="1" applyBorder="1" applyAlignment="1" applyProtection="1">
      <alignment horizontal="right"/>
      <protection locked="0"/>
    </xf>
    <xf numFmtId="0" fontId="9" fillId="19" borderId="3" xfId="0" applyFont="1" applyFill="1" applyBorder="1" applyAlignment="1" applyProtection="1">
      <alignment horizontal="center" wrapText="1"/>
      <protection locked="0"/>
    </xf>
    <xf numFmtId="164" fontId="11" fillId="18" borderId="3" xfId="0" applyNumberFormat="1" applyFont="1" applyFill="1" applyBorder="1" applyAlignment="1" applyProtection="1">
      <alignment horizontal="right"/>
      <protection locked="0"/>
    </xf>
    <xf numFmtId="0" fontId="5" fillId="27" borderId="3" xfId="0" applyFont="1" applyFill="1" applyBorder="1" applyAlignment="1" applyProtection="1">
      <protection locked="0"/>
    </xf>
    <xf numFmtId="164" fontId="5" fillId="16" borderId="3" xfId="1" applyFont="1" applyFill="1" applyBorder="1" applyAlignment="1" applyProtection="1">
      <protection locked="0"/>
    </xf>
    <xf numFmtId="0" fontId="5" fillId="28" borderId="3" xfId="0" applyFont="1" applyFill="1" applyBorder="1" applyAlignment="1" applyProtection="1">
      <alignment horizontal="left"/>
      <protection locked="0"/>
    </xf>
    <xf numFmtId="9" fontId="2" fillId="0" borderId="3" xfId="2" applyBorder="1" applyAlignment="1" applyProtection="1">
      <alignment horizontal="center" vertical="center" wrapText="1"/>
      <protection locked="0"/>
    </xf>
    <xf numFmtId="9" fontId="2" fillId="0" borderId="3" xfId="2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0" fillId="16" borderId="3" xfId="0" applyFill="1" applyBorder="1" applyAlignment="1" applyProtection="1">
      <alignment horizontal="center"/>
      <protection locked="0"/>
    </xf>
    <xf numFmtId="0" fontId="5" fillId="24" borderId="3" xfId="0" applyFont="1" applyFill="1" applyBorder="1" applyAlignment="1" applyProtection="1">
      <alignment horizontal="left"/>
      <protection locked="0"/>
    </xf>
    <xf numFmtId="0" fontId="0" fillId="18" borderId="3" xfId="0" applyFill="1" applyBorder="1" applyAlignment="1" applyProtection="1">
      <alignment horizontal="center"/>
      <protection locked="0"/>
    </xf>
    <xf numFmtId="165" fontId="0" fillId="0" borderId="3" xfId="0" applyNumberFormat="1" applyBorder="1" applyProtection="1">
      <protection locked="0"/>
    </xf>
    <xf numFmtId="0" fontId="5" fillId="25" borderId="3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0" fillId="18" borderId="3" xfId="0" applyFont="1" applyFill="1" applyBorder="1" applyAlignment="1" applyProtection="1">
      <alignment horizontal="left"/>
      <protection locked="0"/>
    </xf>
    <xf numFmtId="0" fontId="5" fillId="23" borderId="3" xfId="0" applyFont="1" applyFill="1" applyBorder="1" applyAlignment="1" applyProtection="1">
      <alignment horizontal="left"/>
      <protection locked="0"/>
    </xf>
    <xf numFmtId="0" fontId="0" fillId="18" borderId="3" xfId="0" applyFont="1" applyFill="1" applyBorder="1" applyAlignment="1" applyProtection="1">
      <alignment horizontal="left" wrapText="1"/>
      <protection locked="0"/>
    </xf>
    <xf numFmtId="0" fontId="5" fillId="0" borderId="0" xfId="0" applyFont="1" applyProtection="1">
      <protection locked="0"/>
    </xf>
    <xf numFmtId="0" fontId="5" fillId="18" borderId="0" xfId="0" applyFont="1" applyFill="1" applyAlignment="1" applyProtection="1">
      <alignment horizontal="left"/>
      <protection locked="0"/>
    </xf>
    <xf numFmtId="0" fontId="5" fillId="18" borderId="0" xfId="0" applyFont="1" applyFill="1" applyAlignment="1" applyProtection="1">
      <alignment horizontal="center"/>
      <protection locked="0"/>
    </xf>
    <xf numFmtId="164" fontId="5" fillId="10" borderId="3" xfId="0" applyNumberFormat="1" applyFont="1" applyFill="1" applyBorder="1" applyAlignment="1" applyProtection="1">
      <alignment horizontal="right"/>
    </xf>
    <xf numFmtId="164" fontId="5" fillId="36" borderId="3" xfId="0" applyNumberFormat="1" applyFont="1" applyFill="1" applyBorder="1" applyAlignment="1" applyProtection="1">
      <alignment horizontal="right"/>
    </xf>
    <xf numFmtId="164" fontId="5" fillId="12" borderId="3" xfId="0" applyNumberFormat="1" applyFont="1" applyFill="1" applyBorder="1" applyAlignment="1" applyProtection="1">
      <alignment horizontal="right"/>
    </xf>
    <xf numFmtId="0" fontId="5" fillId="0" borderId="3" xfId="0" applyFont="1" applyBorder="1" applyProtection="1"/>
    <xf numFmtId="0" fontId="0" fillId="0" borderId="0" xfId="0" applyAlignment="1" applyProtection="1">
      <alignment wrapText="1"/>
    </xf>
    <xf numFmtId="0" fontId="5" fillId="0" borderId="3" xfId="0" applyFont="1" applyBorder="1" applyAlignment="1" applyProtection="1">
      <alignment horizontal="center"/>
    </xf>
    <xf numFmtId="0" fontId="0" fillId="0" borderId="0" xfId="0" applyProtection="1"/>
    <xf numFmtId="49" fontId="0" fillId="0" borderId="3" xfId="0" applyNumberFormat="1" applyBorder="1" applyAlignment="1" applyProtection="1">
      <alignment readingOrder="1"/>
    </xf>
    <xf numFmtId="168" fontId="7" fillId="0" borderId="3" xfId="1" applyNumberFormat="1" applyBorder="1" applyProtection="1"/>
    <xf numFmtId="164" fontId="5" fillId="14" borderId="3" xfId="0" applyNumberFormat="1" applyFont="1" applyFill="1" applyBorder="1" applyAlignment="1" applyProtection="1">
      <alignment horizontal="right"/>
    </xf>
    <xf numFmtId="43" fontId="0" fillId="14" borderId="3" xfId="0" applyNumberFormat="1" applyFill="1" applyBorder="1" applyProtection="1"/>
    <xf numFmtId="43" fontId="0" fillId="0" borderId="0" xfId="0" applyNumberFormat="1" applyProtection="1"/>
    <xf numFmtId="164" fontId="7" fillId="0" borderId="3" xfId="1" applyBorder="1" applyProtection="1"/>
    <xf numFmtId="164" fontId="0" fillId="0" borderId="0" xfId="1" applyFont="1" applyBorder="1" applyAlignment="1" applyProtection="1">
      <protection locked="0"/>
    </xf>
    <xf numFmtId="164" fontId="5" fillId="14" borderId="0" xfId="0" applyNumberFormat="1" applyFont="1" applyFill="1" applyBorder="1" applyAlignment="1" applyProtection="1">
      <alignment horizontal="right"/>
      <protection locked="0"/>
    </xf>
    <xf numFmtId="164" fontId="9" fillId="19" borderId="3" xfId="1" applyFont="1" applyFill="1" applyBorder="1" applyProtection="1"/>
    <xf numFmtId="0" fontId="0" fillId="0" borderId="3" xfId="0" applyFont="1" applyFill="1" applyBorder="1" applyAlignment="1" applyProtection="1">
      <alignment horizontal="left" wrapText="1"/>
      <protection locked="0"/>
    </xf>
    <xf numFmtId="0" fontId="0" fillId="0" borderId="3" xfId="0" applyFont="1" applyFill="1" applyBorder="1" applyAlignment="1" applyProtection="1">
      <alignment horizontal="center" wrapText="1"/>
      <protection locked="0"/>
    </xf>
    <xf numFmtId="164" fontId="7" fillId="0" borderId="3" xfId="1" applyFill="1" applyBorder="1" applyProtection="1">
      <protection locked="0"/>
    </xf>
    <xf numFmtId="164" fontId="5" fillId="0" borderId="3" xfId="0" applyNumberFormat="1" applyFont="1" applyFill="1" applyBorder="1" applyAlignment="1" applyProtection="1">
      <alignment horizontal="right"/>
      <protection locked="0"/>
    </xf>
    <xf numFmtId="170" fontId="7" fillId="0" borderId="12" xfId="1" applyNumberFormat="1" applyBorder="1" applyAlignment="1" applyProtection="1">
      <alignment horizontal="center"/>
      <protection locked="0"/>
    </xf>
    <xf numFmtId="1" fontId="7" fillId="0" borderId="12" xfId="1" applyNumberFormat="1" applyBorder="1" applyAlignment="1" applyProtection="1">
      <alignment horizontal="center"/>
      <protection locked="0"/>
    </xf>
    <xf numFmtId="0" fontId="0" fillId="40" borderId="3" xfId="0" applyFont="1" applyFill="1" applyBorder="1" applyAlignment="1" applyProtection="1">
      <protection locked="0"/>
    </xf>
    <xf numFmtId="164" fontId="5" fillId="14" borderId="3" xfId="1" applyFont="1" applyFill="1" applyBorder="1" applyAlignment="1" applyProtection="1">
      <protection locked="0"/>
    </xf>
    <xf numFmtId="0" fontId="5" fillId="15" borderId="3" xfId="0" applyFont="1" applyFill="1" applyBorder="1" applyAlignment="1" applyProtection="1">
      <alignment horizontal="left" wrapText="1"/>
      <protection locked="0"/>
    </xf>
    <xf numFmtId="0" fontId="5" fillId="15" borderId="3" xfId="0" applyFont="1" applyFill="1" applyBorder="1" applyAlignment="1" applyProtection="1">
      <alignment horizontal="center" wrapText="1"/>
      <protection locked="0"/>
    </xf>
    <xf numFmtId="164" fontId="5" fillId="15" borderId="3" xfId="1" applyFont="1" applyFill="1" applyBorder="1" applyAlignment="1" applyProtection="1"/>
    <xf numFmtId="164" fontId="7" fillId="40" borderId="3" xfId="1" applyFill="1" applyBorder="1" applyProtection="1">
      <protection locked="0"/>
    </xf>
    <xf numFmtId="49" fontId="0" fillId="40" borderId="3" xfId="0" applyNumberFormat="1" applyFont="1" applyFill="1" applyBorder="1" applyAlignment="1" applyProtection="1">
      <protection locked="0"/>
    </xf>
    <xf numFmtId="0" fontId="0" fillId="40" borderId="3" xfId="0" applyFill="1" applyBorder="1" applyAlignment="1" applyProtection="1">
      <alignment horizontal="center"/>
      <protection locked="0"/>
    </xf>
    <xf numFmtId="0" fontId="4" fillId="33" borderId="3" xfId="0" applyFont="1" applyFill="1" applyBorder="1" applyAlignment="1" applyProtection="1">
      <alignment horizontal="left" wrapText="1"/>
    </xf>
    <xf numFmtId="0" fontId="5" fillId="33" borderId="3" xfId="0" applyFont="1" applyFill="1" applyBorder="1" applyAlignment="1" applyProtection="1">
      <alignment horizontal="center" wrapText="1"/>
    </xf>
    <xf numFmtId="0" fontId="5" fillId="33" borderId="3" xfId="0" applyFont="1" applyFill="1" applyBorder="1" applyAlignment="1" applyProtection="1">
      <alignment horizontal="left"/>
    </xf>
    <xf numFmtId="0" fontId="0" fillId="33" borderId="3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left"/>
    </xf>
    <xf numFmtId="0" fontId="0" fillId="10" borderId="3" xfId="0" applyFont="1" applyFill="1" applyBorder="1" applyAlignment="1" applyProtection="1">
      <alignment horizontal="center" wrapText="1"/>
    </xf>
    <xf numFmtId="0" fontId="5" fillId="38" borderId="3" xfId="0" applyFont="1" applyFill="1" applyBorder="1" applyAlignment="1" applyProtection="1">
      <alignment horizontal="left" wrapText="1"/>
    </xf>
    <xf numFmtId="0" fontId="0" fillId="36" borderId="3" xfId="0" applyFont="1" applyFill="1" applyBorder="1" applyAlignment="1" applyProtection="1">
      <alignment horizontal="center" wrapText="1"/>
    </xf>
    <xf numFmtId="0" fontId="5" fillId="3" borderId="3" xfId="0" applyFont="1" applyFill="1" applyBorder="1" applyAlignment="1" applyProtection="1"/>
    <xf numFmtId="0" fontId="0" fillId="12" borderId="3" xfId="0" applyFont="1" applyFill="1" applyBorder="1" applyAlignment="1" applyProtection="1">
      <alignment horizontal="center" wrapText="1"/>
    </xf>
    <xf numFmtId="0" fontId="5" fillId="39" borderId="3" xfId="0" applyFont="1" applyFill="1" applyBorder="1" applyAlignment="1" applyProtection="1"/>
    <xf numFmtId="0" fontId="0" fillId="0" borderId="0" xfId="0" applyAlignment="1" applyProtection="1">
      <alignment horizontal="right"/>
    </xf>
    <xf numFmtId="0" fontId="0" fillId="0" borderId="3" xfId="0" applyFont="1" applyBorder="1" applyAlignment="1" applyProtection="1"/>
    <xf numFmtId="0" fontId="0" fillId="0" borderId="3" xfId="0" applyFont="1" applyBorder="1" applyAlignment="1" applyProtection="1">
      <alignment horizontal="center" wrapText="1"/>
    </xf>
    <xf numFmtId="0" fontId="5" fillId="3" borderId="3" xfId="0" applyFont="1" applyFill="1" applyBorder="1" applyAlignment="1" applyProtection="1">
      <alignment horizontal="left" wrapText="1"/>
    </xf>
    <xf numFmtId="0" fontId="5" fillId="4" borderId="3" xfId="0" applyFont="1" applyFill="1" applyBorder="1" applyAlignment="1" applyProtection="1">
      <alignment horizontal="left" wrapText="1"/>
    </xf>
    <xf numFmtId="0" fontId="0" fillId="13" borderId="3" xfId="0" applyFont="1" applyFill="1" applyBorder="1" applyAlignment="1" applyProtection="1">
      <alignment horizontal="center" wrapText="1"/>
    </xf>
    <xf numFmtId="0" fontId="5" fillId="5" borderId="3" xfId="0" applyFont="1" applyFill="1" applyBorder="1" applyAlignment="1" applyProtection="1">
      <alignment horizontal="left"/>
    </xf>
    <xf numFmtId="0" fontId="0" fillId="16" borderId="3" xfId="0" applyFont="1" applyFill="1" applyBorder="1" applyAlignment="1" applyProtection="1">
      <alignment horizontal="center" wrapText="1"/>
    </xf>
    <xf numFmtId="0" fontId="5" fillId="6" borderId="3" xfId="0" applyFont="1" applyFill="1" applyBorder="1" applyAlignment="1" applyProtection="1">
      <alignment horizontal="left"/>
    </xf>
    <xf numFmtId="0" fontId="0" fillId="21" borderId="3" xfId="0" applyFont="1" applyFill="1" applyBorder="1" applyAlignment="1" applyProtection="1">
      <alignment horizontal="center" wrapText="1"/>
    </xf>
    <xf numFmtId="2" fontId="0" fillId="22" borderId="3" xfId="0" applyNumberFormat="1" applyFill="1" applyBorder="1" applyAlignment="1" applyProtection="1">
      <alignment horizontal="center" vertical="center" wrapText="1"/>
      <protection locked="0"/>
    </xf>
    <xf numFmtId="2" fontId="0" fillId="22" borderId="3" xfId="0" applyNumberFormat="1" applyFill="1" applyBorder="1" applyAlignment="1" applyProtection="1">
      <alignment horizontal="center" vertical="center" wrapText="1"/>
    </xf>
    <xf numFmtId="43" fontId="5" fillId="19" borderId="3" xfId="0" applyNumberFormat="1" applyFont="1" applyFill="1" applyBorder="1" applyAlignment="1" applyProtection="1">
      <alignment horizontal="right"/>
    </xf>
    <xf numFmtId="164" fontId="0" fillId="11" borderId="3" xfId="1" applyFont="1" applyFill="1" applyBorder="1" applyAlignment="1" applyProtection="1"/>
    <xf numFmtId="164" fontId="0" fillId="18" borderId="3" xfId="1" applyFont="1" applyFill="1" applyBorder="1" applyAlignment="1" applyProtection="1"/>
    <xf numFmtId="0" fontId="0" fillId="16" borderId="3" xfId="0" applyFill="1" applyBorder="1" applyProtection="1"/>
    <xf numFmtId="164" fontId="5" fillId="16" borderId="3" xfId="1" applyFont="1" applyFill="1" applyBorder="1" applyAlignment="1" applyProtection="1"/>
    <xf numFmtId="0" fontId="0" fillId="18" borderId="3" xfId="0" applyFill="1" applyBorder="1" applyProtection="1"/>
    <xf numFmtId="164" fontId="5" fillId="18" borderId="3" xfId="1" applyFont="1" applyFill="1" applyBorder="1" applyAlignment="1" applyProtection="1"/>
    <xf numFmtId="164" fontId="7" fillId="18" borderId="3" xfId="1" applyFill="1" applyBorder="1" applyProtection="1"/>
    <xf numFmtId="164" fontId="0" fillId="18" borderId="3" xfId="0" applyNumberFormat="1" applyFill="1" applyBorder="1" applyProtection="1"/>
    <xf numFmtId="43" fontId="0" fillId="18" borderId="3" xfId="0" applyNumberFormat="1" applyFill="1" applyBorder="1" applyProtection="1"/>
    <xf numFmtId="0" fontId="5" fillId="18" borderId="0" xfId="0" applyFont="1" applyFill="1" applyProtection="1"/>
    <xf numFmtId="164" fontId="5" fillId="0" borderId="5" xfId="0" applyNumberFormat="1" applyFont="1" applyBorder="1" applyAlignment="1" applyProtection="1">
      <alignment horizontal="right"/>
    </xf>
    <xf numFmtId="0" fontId="0" fillId="30" borderId="3" xfId="0" applyFont="1" applyFill="1" applyBorder="1" applyAlignment="1" applyProtection="1">
      <alignment horizontal="center" wrapText="1"/>
    </xf>
    <xf numFmtId="166" fontId="0" fillId="30" borderId="3" xfId="0" applyNumberFormat="1" applyFill="1" applyBorder="1" applyAlignment="1" applyProtection="1">
      <alignment horizontal="right"/>
    </xf>
    <xf numFmtId="164" fontId="5" fillId="30" borderId="5" xfId="0" applyNumberFormat="1" applyFont="1" applyFill="1" applyBorder="1" applyAlignment="1" applyProtection="1">
      <alignment horizontal="right"/>
    </xf>
    <xf numFmtId="0" fontId="0" fillId="0" borderId="8" xfId="0" applyBorder="1" applyAlignment="1" applyProtection="1">
      <alignment horizontal="left" vertical="center" wrapText="1"/>
    </xf>
    <xf numFmtId="49" fontId="0" fillId="0" borderId="8" xfId="0" applyNumberFormat="1" applyBorder="1" applyAlignment="1" applyProtection="1">
      <alignment horizontal="center" vertical="center" wrapText="1"/>
    </xf>
    <xf numFmtId="0" fontId="0" fillId="30" borderId="3" xfId="0" applyFont="1" applyFill="1" applyBorder="1" applyAlignment="1" applyProtection="1">
      <alignment horizontal="left" wrapText="1"/>
    </xf>
    <xf numFmtId="164" fontId="0" fillId="30" borderId="3" xfId="1" applyFont="1" applyFill="1" applyBorder="1" applyAlignment="1" applyProtection="1"/>
    <xf numFmtId="164" fontId="5" fillId="30" borderId="6" xfId="1" applyFont="1" applyFill="1" applyBorder="1" applyAlignment="1" applyProtection="1">
      <alignment horizontal="right"/>
    </xf>
    <xf numFmtId="0" fontId="0" fillId="0" borderId="9" xfId="0" applyBorder="1" applyAlignment="1" applyProtection="1">
      <alignment horizontal="left" vertical="center" wrapText="1"/>
    </xf>
    <xf numFmtId="49" fontId="0" fillId="0" borderId="9" xfId="0" applyNumberFormat="1" applyBorder="1" applyAlignment="1" applyProtection="1">
      <alignment horizontal="center" vertical="center" wrapText="1"/>
    </xf>
    <xf numFmtId="0" fontId="0" fillId="30" borderId="4" xfId="0" applyFont="1" applyFill="1" applyBorder="1" applyAlignment="1" applyProtection="1">
      <alignment horizontal="left" wrapText="1"/>
    </xf>
    <xf numFmtId="0" fontId="0" fillId="30" borderId="4" xfId="0" applyFill="1" applyBorder="1" applyAlignment="1" applyProtection="1">
      <alignment horizontal="center" wrapText="1"/>
    </xf>
    <xf numFmtId="164" fontId="0" fillId="30" borderId="4" xfId="1" applyFont="1" applyFill="1" applyBorder="1" applyAlignment="1" applyProtection="1"/>
    <xf numFmtId="49" fontId="0" fillId="0" borderId="0" xfId="0" applyNumberFormat="1" applyAlignment="1" applyProtection="1">
      <alignment horizontal="center"/>
    </xf>
    <xf numFmtId="0" fontId="8" fillId="31" borderId="0" xfId="0" applyFont="1" applyFill="1" applyBorder="1" applyAlignment="1" applyProtection="1">
      <alignment horizontal="left" wrapText="1"/>
    </xf>
    <xf numFmtId="0" fontId="8" fillId="31" borderId="0" xfId="0" applyFont="1" applyFill="1" applyAlignment="1" applyProtection="1">
      <alignment horizontal="center"/>
    </xf>
    <xf numFmtId="164" fontId="8" fillId="32" borderId="22" xfId="1" applyFont="1" applyFill="1" applyBorder="1" applyAlignment="1" applyProtection="1">
      <alignment horizontal="right"/>
    </xf>
    <xf numFmtId="0" fontId="0" fillId="37" borderId="3" xfId="0" applyFill="1" applyBorder="1" applyProtection="1"/>
    <xf numFmtId="0" fontId="5" fillId="37" borderId="3" xfId="0" applyFont="1" applyFill="1" applyBorder="1" applyAlignment="1" applyProtection="1">
      <alignment horizontal="center"/>
    </xf>
    <xf numFmtId="43" fontId="5" fillId="37" borderId="3" xfId="0" applyNumberFormat="1" applyFont="1" applyFill="1" applyBorder="1" applyProtection="1"/>
    <xf numFmtId="1" fontId="0" fillId="0" borderId="3" xfId="0" applyNumberFormat="1" applyBorder="1" applyAlignment="1" applyProtection="1">
      <alignment horizontal="center" vertical="center"/>
      <protection locked="0"/>
    </xf>
    <xf numFmtId="164" fontId="7" fillId="22" borderId="3" xfId="1" applyFill="1" applyBorder="1" applyProtection="1">
      <protection locked="0"/>
    </xf>
    <xf numFmtId="0" fontId="10" fillId="22" borderId="0" xfId="0" applyFont="1" applyFill="1"/>
    <xf numFmtId="169" fontId="15" fillId="22" borderId="0" xfId="0" applyNumberFormat="1" applyFont="1" applyFill="1"/>
    <xf numFmtId="0" fontId="15" fillId="22" borderId="0" xfId="0" applyFont="1" applyFill="1" applyProtection="1"/>
    <xf numFmtId="0" fontId="10" fillId="22" borderId="3" xfId="0" applyFont="1" applyFill="1" applyBorder="1" applyAlignment="1" applyProtection="1">
      <alignment horizontal="center"/>
    </xf>
    <xf numFmtId="0" fontId="10" fillId="22" borderId="0" xfId="0" applyFont="1" applyFill="1" applyProtection="1"/>
    <xf numFmtId="0" fontId="15" fillId="22" borderId="3" xfId="0" applyFont="1" applyFill="1" applyBorder="1" applyAlignment="1" applyProtection="1">
      <alignment horizontal="center"/>
    </xf>
    <xf numFmtId="0" fontId="15" fillId="22" borderId="3" xfId="0" applyFont="1" applyFill="1" applyBorder="1" applyProtection="1"/>
    <xf numFmtId="0" fontId="15" fillId="22" borderId="0" xfId="0" applyFont="1" applyFill="1"/>
    <xf numFmtId="164" fontId="16" fillId="22" borderId="3" xfId="1" applyFont="1" applyFill="1" applyBorder="1" applyProtection="1"/>
    <xf numFmtId="164" fontId="9" fillId="22" borderId="3" xfId="1" applyFont="1" applyFill="1" applyBorder="1" applyProtection="1"/>
    <xf numFmtId="164" fontId="9" fillId="22" borderId="16" xfId="1" applyFont="1" applyFill="1" applyBorder="1" applyProtection="1"/>
    <xf numFmtId="169" fontId="15" fillId="22" borderId="3" xfId="0" applyNumberFormat="1" applyFont="1" applyFill="1" applyBorder="1" applyProtection="1"/>
    <xf numFmtId="0" fontId="9" fillId="22" borderId="3" xfId="0" applyFont="1" applyFill="1" applyBorder="1" applyProtection="1"/>
    <xf numFmtId="10" fontId="9" fillId="22" borderId="3" xfId="2" applyNumberFormat="1" applyFont="1" applyFill="1" applyBorder="1" applyProtection="1"/>
    <xf numFmtId="10" fontId="9" fillId="22" borderId="16" xfId="2" applyNumberFormat="1" applyFont="1" applyFill="1" applyBorder="1" applyProtection="1"/>
    <xf numFmtId="0" fontId="9" fillId="22" borderId="0" xfId="0" applyFont="1" applyFill="1" applyProtection="1"/>
    <xf numFmtId="169" fontId="15" fillId="22" borderId="0" xfId="0" applyNumberFormat="1" applyFont="1" applyFill="1" applyProtection="1"/>
    <xf numFmtId="43" fontId="9" fillId="22" borderId="3" xfId="0" applyNumberFormat="1" applyFont="1" applyFill="1" applyBorder="1" applyProtection="1"/>
    <xf numFmtId="167" fontId="9" fillId="22" borderId="3" xfId="2" applyNumberFormat="1" applyFont="1" applyFill="1" applyBorder="1" applyProtection="1"/>
    <xf numFmtId="164" fontId="9" fillId="22" borderId="0" xfId="1" applyFont="1" applyFill="1" applyProtection="1"/>
    <xf numFmtId="164" fontId="11" fillId="22" borderId="3" xfId="1" applyFont="1" applyFill="1" applyBorder="1" applyProtection="1"/>
    <xf numFmtId="164" fontId="10" fillId="22" borderId="3" xfId="1" applyFont="1" applyFill="1" applyBorder="1" applyProtection="1"/>
    <xf numFmtId="164" fontId="9" fillId="22" borderId="0" xfId="1" applyFont="1" applyFill="1" applyBorder="1" applyProtection="1"/>
    <xf numFmtId="164" fontId="10" fillId="22" borderId="0" xfId="1" applyFont="1" applyFill="1" applyBorder="1" applyProtection="1"/>
    <xf numFmtId="169" fontId="15" fillId="22" borderId="0" xfId="0" applyNumberFormat="1" applyFont="1" applyFill="1" applyBorder="1" applyProtection="1"/>
    <xf numFmtId="43" fontId="10" fillId="22" borderId="3" xfId="0" applyNumberFormat="1" applyFont="1" applyFill="1" applyBorder="1"/>
    <xf numFmtId="164" fontId="10" fillId="22" borderId="0" xfId="1" applyFont="1" applyFill="1" applyProtection="1"/>
    <xf numFmtId="0" fontId="10" fillId="22" borderId="3" xfId="0" applyFont="1" applyFill="1" applyBorder="1" applyProtection="1"/>
    <xf numFmtId="0" fontId="9" fillId="22" borderId="3" xfId="0" applyFont="1" applyFill="1" applyBorder="1" applyAlignment="1" applyProtection="1">
      <alignment horizontal="center"/>
    </xf>
    <xf numFmtId="0" fontId="10" fillId="22" borderId="0" xfId="0" applyFont="1" applyFill="1" applyAlignment="1" applyProtection="1">
      <alignment horizontal="center"/>
    </xf>
    <xf numFmtId="0" fontId="16" fillId="22" borderId="0" xfId="0" applyFont="1" applyFill="1" applyBorder="1" applyProtection="1"/>
    <xf numFmtId="10" fontId="2" fillId="22" borderId="3" xfId="2" applyNumberFormat="1" applyFont="1" applyFill="1" applyBorder="1"/>
    <xf numFmtId="167" fontId="2" fillId="22" borderId="3" xfId="2" applyNumberFormat="1" applyFont="1" applyFill="1" applyBorder="1" applyProtection="1"/>
    <xf numFmtId="10" fontId="2" fillId="22" borderId="3" xfId="2" applyNumberFormat="1" applyFont="1" applyFill="1" applyBorder="1" applyProtection="1"/>
    <xf numFmtId="0" fontId="18" fillId="22" borderId="0" xfId="0" applyFont="1" applyFill="1"/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wrapText="1"/>
    </xf>
    <xf numFmtId="0" fontId="16" fillId="22" borderId="3" xfId="0" applyFont="1" applyFill="1" applyBorder="1" applyAlignment="1">
      <alignment wrapText="1"/>
    </xf>
    <xf numFmtId="49" fontId="16" fillId="22" borderId="3" xfId="0" applyNumberFormat="1" applyFont="1" applyFill="1" applyBorder="1" applyAlignment="1">
      <alignment horizontal="center" vertical="center" wrapText="1"/>
    </xf>
    <xf numFmtId="0" fontId="16" fillId="22" borderId="3" xfId="0" applyFont="1" applyFill="1" applyBorder="1" applyAlignment="1">
      <alignment horizontal="center" wrapText="1"/>
    </xf>
    <xf numFmtId="0" fontId="16" fillId="34" borderId="3" xfId="0" applyFont="1" applyFill="1" applyBorder="1" applyAlignment="1">
      <alignment horizontal="center" wrapText="1"/>
    </xf>
    <xf numFmtId="0" fontId="16" fillId="34" borderId="0" xfId="0" applyFont="1" applyFill="1" applyBorder="1" applyAlignment="1">
      <alignment horizontal="center" wrapText="1"/>
    </xf>
    <xf numFmtId="0" fontId="19" fillId="22" borderId="0" xfId="0" applyFont="1" applyFill="1" applyBorder="1" applyAlignment="1">
      <alignment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22" borderId="17" xfId="0" applyFont="1" applyFill="1" applyBorder="1" applyAlignment="1">
      <alignment vertical="center" wrapText="1"/>
    </xf>
    <xf numFmtId="0" fontId="2" fillId="22" borderId="17" xfId="0" applyFont="1" applyFill="1" applyBorder="1" applyAlignment="1">
      <alignment horizontal="center" vertical="center" wrapText="1"/>
    </xf>
    <xf numFmtId="0" fontId="19" fillId="35" borderId="0" xfId="0" applyFont="1" applyFill="1" applyBorder="1" applyAlignment="1">
      <alignment vertical="center" wrapText="1"/>
    </xf>
    <xf numFmtId="0" fontId="19" fillId="35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wrapText="1"/>
    </xf>
    <xf numFmtId="0" fontId="18" fillId="0" borderId="15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0" xfId="0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9" fillId="35" borderId="18" xfId="0" applyFont="1" applyFill="1" applyBorder="1" applyAlignment="1">
      <alignment vertical="center" wrapText="1"/>
    </xf>
    <xf numFmtId="0" fontId="19" fillId="35" borderId="18" xfId="0" applyFont="1" applyFill="1" applyBorder="1" applyAlignment="1">
      <alignment horizontal="center" vertical="center" wrapText="1"/>
    </xf>
    <xf numFmtId="0" fontId="19" fillId="22" borderId="17" xfId="0" applyFont="1" applyFill="1" applyBorder="1" applyAlignment="1">
      <alignment vertical="center" wrapText="1"/>
    </xf>
    <xf numFmtId="0" fontId="19" fillId="22" borderId="17" xfId="0" applyFont="1" applyFill="1" applyBorder="1" applyAlignment="1">
      <alignment horizontal="center" vertical="center" wrapText="1"/>
    </xf>
    <xf numFmtId="164" fontId="7" fillId="16" borderId="3" xfId="1" applyFill="1" applyBorder="1" applyProtection="1"/>
    <xf numFmtId="164" fontId="21" fillId="0" borderId="3" xfId="1" applyFont="1" applyBorder="1" applyAlignment="1" applyProtection="1">
      <protection locked="0"/>
    </xf>
    <xf numFmtId="164" fontId="10" fillId="0" borderId="3" xfId="1" applyFont="1" applyBorder="1" applyAlignment="1" applyProtection="1">
      <protection locked="0"/>
    </xf>
    <xf numFmtId="0" fontId="19" fillId="22" borderId="0" xfId="0" applyFont="1" applyFill="1" applyBorder="1" applyAlignment="1">
      <alignment horizontal="center" vertical="center" wrapText="1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5" fillId="30" borderId="19" xfId="0" applyFont="1" applyFill="1" applyBorder="1" applyAlignment="1" applyProtection="1">
      <alignment horizontal="center" wrapText="1"/>
    </xf>
    <xf numFmtId="0" fontId="5" fillId="30" borderId="20" xfId="0" applyFont="1" applyFill="1" applyBorder="1" applyAlignment="1" applyProtection="1">
      <alignment horizontal="center" wrapText="1"/>
    </xf>
    <xf numFmtId="0" fontId="5" fillId="30" borderId="21" xfId="0" applyFont="1" applyFill="1" applyBorder="1" applyAlignment="1" applyProtection="1">
      <alignment horizontal="center" wrapText="1"/>
    </xf>
    <xf numFmtId="0" fontId="0" fillId="0" borderId="2" xfId="0" applyFont="1" applyBorder="1" applyAlignment="1" applyProtection="1">
      <alignment horizontal="left" vertical="center" wrapText="1"/>
    </xf>
    <xf numFmtId="0" fontId="19" fillId="22" borderId="0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25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lor rgb="FF00B05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BB6"/>
      <rgbColor rgb="FF99CCFF"/>
      <rgbColor rgb="FFF4B183"/>
      <rgbColor rgb="FFCC99FF"/>
      <rgbColor rgb="FFF8CBAD"/>
      <rgbColor rgb="FF3366FF"/>
      <rgbColor rgb="FF33CCCC"/>
      <rgbColor rgb="FF92D050"/>
      <rgbColor rgb="FFFFB66C"/>
      <rgbColor rgb="FFFF972F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4"/>
  <sheetViews>
    <sheetView tabSelected="1" topLeftCell="B1" zoomScale="90" zoomScaleNormal="90" zoomScaleSheetLayoutView="80" workbookViewId="0">
      <pane xSplit="4" ySplit="10" topLeftCell="F11" activePane="bottomRight" state="frozen"/>
      <selection pane="bottomRight" activeCell="J13" sqref="J13"/>
      <selection pane="bottomLeft" activeCell="B11" sqref="B11"/>
      <selection pane="topRight" activeCell="F1" sqref="F1"/>
    </sheetView>
  </sheetViews>
  <sheetFormatPr defaultColWidth="8.7109375" defaultRowHeight="14.45" outlineLevelRow="2"/>
  <cols>
    <col min="1" max="1" width="7.5703125" style="21" customWidth="1"/>
    <col min="2" max="2" width="3.85546875" style="21" customWidth="1"/>
    <col min="3" max="3" width="10.28515625" style="22" customWidth="1"/>
    <col min="4" max="4" width="43.28515625" style="21" customWidth="1"/>
    <col min="5" max="5" width="11.5703125" style="34" customWidth="1"/>
    <col min="6" max="6" width="22.85546875" style="21" customWidth="1"/>
    <col min="7" max="7" width="13.7109375" style="21" customWidth="1"/>
    <col min="8" max="8" width="14.140625" style="21" customWidth="1"/>
    <col min="9" max="9" width="18.5703125" style="21" customWidth="1"/>
    <col min="10" max="10" width="15.28515625" style="21" customWidth="1"/>
    <col min="11" max="14" width="18.5703125" style="21" customWidth="1"/>
    <col min="15" max="28" width="14.42578125" style="21" customWidth="1"/>
    <col min="29" max="29" width="13.28515625" style="21" customWidth="1"/>
    <col min="30" max="30" width="14.42578125" style="21" bestFit="1" customWidth="1"/>
    <col min="31" max="31" width="17.7109375" style="21" customWidth="1"/>
    <col min="32" max="32" width="19.28515625" style="21" customWidth="1"/>
    <col min="33" max="1024" width="8.28515625" style="21" customWidth="1"/>
    <col min="1025" max="16384" width="8.7109375" style="21"/>
  </cols>
  <sheetData>
    <row r="1" spans="1:32">
      <c r="D1" s="23" t="s">
        <v>0</v>
      </c>
      <c r="E1" s="24"/>
    </row>
    <row r="2" spans="1:32">
      <c r="D2" s="25" t="s">
        <v>1</v>
      </c>
      <c r="E2" s="26">
        <v>3</v>
      </c>
      <c r="F2" s="27" t="s">
        <v>2</v>
      </c>
      <c r="G2" s="28"/>
    </row>
    <row r="3" spans="1:32">
      <c r="D3" s="29" t="s">
        <v>3</v>
      </c>
      <c r="E3" s="30" t="e">
        <f>F373</f>
        <v>#DIV/0!</v>
      </c>
      <c r="F3" s="31" t="s">
        <v>4</v>
      </c>
    </row>
    <row r="4" spans="1:32" ht="11.1" customHeight="1">
      <c r="D4" s="32"/>
      <c r="E4" s="33" t="e">
        <f>E3/3.6</f>
        <v>#DIV/0!</v>
      </c>
      <c r="F4" s="31" t="s">
        <v>5</v>
      </c>
    </row>
    <row r="5" spans="1:32" ht="9.6" customHeight="1" thickBot="1"/>
    <row r="6" spans="1:32" s="34" customFormat="1" ht="15" thickBot="1">
      <c r="A6" s="35"/>
      <c r="B6" s="36"/>
      <c r="C6" s="37"/>
      <c r="D6" s="38" t="s">
        <v>6</v>
      </c>
      <c r="E6" s="38" t="s">
        <v>7</v>
      </c>
      <c r="F6" s="213">
        <v>0</v>
      </c>
      <c r="G6" s="212">
        <v>1</v>
      </c>
      <c r="H6" s="212">
        <v>2</v>
      </c>
      <c r="I6" s="212">
        <v>3</v>
      </c>
      <c r="J6" s="212">
        <v>4</v>
      </c>
      <c r="K6" s="212">
        <v>5</v>
      </c>
      <c r="L6" s="212">
        <v>6</v>
      </c>
      <c r="M6" s="212">
        <v>7</v>
      </c>
      <c r="N6" s="212">
        <v>8</v>
      </c>
      <c r="O6" s="212">
        <v>9</v>
      </c>
      <c r="P6" s="212">
        <v>10</v>
      </c>
      <c r="Q6" s="212">
        <v>11</v>
      </c>
      <c r="R6" s="212">
        <v>12</v>
      </c>
      <c r="S6" s="212">
        <v>13</v>
      </c>
      <c r="T6" s="212">
        <v>14</v>
      </c>
      <c r="U6" s="212">
        <v>15</v>
      </c>
      <c r="V6" s="212">
        <v>16</v>
      </c>
      <c r="W6" s="212">
        <v>17</v>
      </c>
      <c r="X6" s="212">
        <v>18</v>
      </c>
      <c r="Y6" s="212">
        <v>19</v>
      </c>
      <c r="Z6" s="212">
        <v>20</v>
      </c>
      <c r="AA6" s="212">
        <v>21</v>
      </c>
      <c r="AB6" s="212">
        <v>22</v>
      </c>
      <c r="AC6" s="212">
        <v>23</v>
      </c>
      <c r="AD6" s="212">
        <v>24</v>
      </c>
      <c r="AE6" s="212">
        <v>25</v>
      </c>
      <c r="AF6" s="39" t="s">
        <v>8</v>
      </c>
    </row>
    <row r="7" spans="1:32" s="44" customFormat="1" ht="34.15" customHeight="1">
      <c r="A7" s="345">
        <v>0</v>
      </c>
      <c r="B7" s="40"/>
      <c r="C7" s="41" t="s">
        <v>9</v>
      </c>
      <c r="D7" s="222" t="s">
        <v>10</v>
      </c>
      <c r="E7" s="223" t="s">
        <v>11</v>
      </c>
      <c r="F7" s="12">
        <f t="shared" ref="F7:AE7" si="0">F11+F91+F107</f>
        <v>0</v>
      </c>
      <c r="G7" s="12" t="e">
        <f t="shared" si="0"/>
        <v>#DIV/0!</v>
      </c>
      <c r="H7" s="12" t="e">
        <f t="shared" si="0"/>
        <v>#DIV/0!</v>
      </c>
      <c r="I7" s="12" t="e">
        <f t="shared" si="0"/>
        <v>#DIV/0!</v>
      </c>
      <c r="J7" s="12" t="e">
        <f t="shared" si="0"/>
        <v>#DIV/0!</v>
      </c>
      <c r="K7" s="12" t="e">
        <f t="shared" si="0"/>
        <v>#DIV/0!</v>
      </c>
      <c r="L7" s="12" t="e">
        <f t="shared" si="0"/>
        <v>#DIV/0!</v>
      </c>
      <c r="M7" s="12" t="e">
        <f t="shared" si="0"/>
        <v>#DIV/0!</v>
      </c>
      <c r="N7" s="12" t="e">
        <f t="shared" si="0"/>
        <v>#DIV/0!</v>
      </c>
      <c r="O7" s="12" t="e">
        <f t="shared" si="0"/>
        <v>#DIV/0!</v>
      </c>
      <c r="P7" s="12" t="e">
        <f t="shared" si="0"/>
        <v>#DIV/0!</v>
      </c>
      <c r="Q7" s="12" t="e">
        <f t="shared" si="0"/>
        <v>#DIV/0!</v>
      </c>
      <c r="R7" s="12" t="e">
        <f t="shared" si="0"/>
        <v>#DIV/0!</v>
      </c>
      <c r="S7" s="12" t="e">
        <f t="shared" si="0"/>
        <v>#DIV/0!</v>
      </c>
      <c r="T7" s="12" t="e">
        <f t="shared" si="0"/>
        <v>#DIV/0!</v>
      </c>
      <c r="U7" s="12" t="e">
        <f t="shared" si="0"/>
        <v>#DIV/0!</v>
      </c>
      <c r="V7" s="12" t="e">
        <f t="shared" si="0"/>
        <v>#DIV/0!</v>
      </c>
      <c r="W7" s="12" t="e">
        <f t="shared" si="0"/>
        <v>#DIV/0!</v>
      </c>
      <c r="X7" s="12" t="e">
        <f t="shared" si="0"/>
        <v>#DIV/0!</v>
      </c>
      <c r="Y7" s="12" t="e">
        <f t="shared" si="0"/>
        <v>#DIV/0!</v>
      </c>
      <c r="Z7" s="12" t="e">
        <f t="shared" si="0"/>
        <v>#DIV/0!</v>
      </c>
      <c r="AA7" s="12" t="e">
        <f t="shared" si="0"/>
        <v>#DIV/0!</v>
      </c>
      <c r="AB7" s="12" t="e">
        <f t="shared" si="0"/>
        <v>#DIV/0!</v>
      </c>
      <c r="AC7" s="12" t="e">
        <f t="shared" si="0"/>
        <v>#DIV/0!</v>
      </c>
      <c r="AD7" s="12" t="e">
        <f t="shared" si="0"/>
        <v>#DIV/0!</v>
      </c>
      <c r="AE7" s="12" t="e">
        <f t="shared" si="0"/>
        <v>#DIV/0!</v>
      </c>
      <c r="AF7" s="12">
        <f>AF9+AF91+AF107</f>
        <v>0</v>
      </c>
    </row>
    <row r="8" spans="1:32" s="44" customFormat="1">
      <c r="A8" s="346"/>
      <c r="B8" s="45"/>
      <c r="C8" s="46" t="s">
        <v>12</v>
      </c>
      <c r="D8" s="224" t="s">
        <v>13</v>
      </c>
      <c r="E8" s="225" t="s">
        <v>11</v>
      </c>
      <c r="F8" s="12">
        <f t="shared" ref="F8:AE8" si="1">F10+F92+F108</f>
        <v>0</v>
      </c>
      <c r="G8" s="12">
        <f t="shared" si="1"/>
        <v>0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  <c r="Q8" s="12">
        <f t="shared" si="1"/>
        <v>0</v>
      </c>
      <c r="R8" s="12">
        <f t="shared" si="1"/>
        <v>0</v>
      </c>
      <c r="S8" s="12">
        <f t="shared" si="1"/>
        <v>0</v>
      </c>
      <c r="T8" s="12">
        <f t="shared" si="1"/>
        <v>0</v>
      </c>
      <c r="U8" s="12">
        <f t="shared" si="1"/>
        <v>0</v>
      </c>
      <c r="V8" s="12">
        <f t="shared" si="1"/>
        <v>0</v>
      </c>
      <c r="W8" s="12">
        <f t="shared" si="1"/>
        <v>0</v>
      </c>
      <c r="X8" s="12">
        <f t="shared" si="1"/>
        <v>0</v>
      </c>
      <c r="Y8" s="12">
        <f t="shared" si="1"/>
        <v>0</v>
      </c>
      <c r="Z8" s="12">
        <f t="shared" si="1"/>
        <v>0</v>
      </c>
      <c r="AA8" s="12">
        <f t="shared" si="1"/>
        <v>0</v>
      </c>
      <c r="AB8" s="12">
        <f t="shared" si="1"/>
        <v>0</v>
      </c>
      <c r="AC8" s="12">
        <f t="shared" si="1"/>
        <v>0</v>
      </c>
      <c r="AD8" s="12">
        <f t="shared" si="1"/>
        <v>0</v>
      </c>
      <c r="AE8" s="12">
        <f t="shared" si="1"/>
        <v>0</v>
      </c>
      <c r="AF8" s="12">
        <f>AF10+AF92+AF108</f>
        <v>0</v>
      </c>
    </row>
    <row r="9" spans="1:32" s="44" customFormat="1">
      <c r="A9" s="346"/>
      <c r="B9" s="45"/>
      <c r="C9" s="46"/>
      <c r="D9" s="226" t="s">
        <v>14</v>
      </c>
      <c r="E9" s="227" t="s">
        <v>11</v>
      </c>
      <c r="F9" s="2">
        <f t="shared" ref="F9:AE9" si="2">F14+F31+F47+F63+F77</f>
        <v>0</v>
      </c>
      <c r="G9" s="2">
        <f t="shared" si="2"/>
        <v>0</v>
      </c>
      <c r="H9" s="2">
        <f t="shared" si="2"/>
        <v>0</v>
      </c>
      <c r="I9" s="2">
        <f t="shared" si="2"/>
        <v>0</v>
      </c>
      <c r="J9" s="2">
        <f t="shared" si="2"/>
        <v>0</v>
      </c>
      <c r="K9" s="2">
        <f t="shared" si="2"/>
        <v>0</v>
      </c>
      <c r="L9" s="2">
        <f t="shared" si="2"/>
        <v>0</v>
      </c>
      <c r="M9" s="2">
        <f t="shared" si="2"/>
        <v>0</v>
      </c>
      <c r="N9" s="2">
        <f t="shared" si="2"/>
        <v>0</v>
      </c>
      <c r="O9" s="2">
        <f t="shared" si="2"/>
        <v>0</v>
      </c>
      <c r="P9" s="2">
        <f t="shared" si="2"/>
        <v>0</v>
      </c>
      <c r="Q9" s="2">
        <f t="shared" si="2"/>
        <v>0</v>
      </c>
      <c r="R9" s="2">
        <f t="shared" si="2"/>
        <v>0</v>
      </c>
      <c r="S9" s="2">
        <f t="shared" si="2"/>
        <v>0</v>
      </c>
      <c r="T9" s="2">
        <f t="shared" si="2"/>
        <v>0</v>
      </c>
      <c r="U9" s="2">
        <f t="shared" si="2"/>
        <v>0</v>
      </c>
      <c r="V9" s="2">
        <f t="shared" si="2"/>
        <v>0</v>
      </c>
      <c r="W9" s="2">
        <f t="shared" si="2"/>
        <v>0</v>
      </c>
      <c r="X9" s="2">
        <f t="shared" si="2"/>
        <v>0</v>
      </c>
      <c r="Y9" s="2">
        <f t="shared" si="2"/>
        <v>0</v>
      </c>
      <c r="Z9" s="2">
        <f t="shared" si="2"/>
        <v>0</v>
      </c>
      <c r="AA9" s="2">
        <f t="shared" si="2"/>
        <v>0</v>
      </c>
      <c r="AB9" s="2">
        <f t="shared" si="2"/>
        <v>0</v>
      </c>
      <c r="AC9" s="2">
        <f t="shared" si="2"/>
        <v>0</v>
      </c>
      <c r="AD9" s="2">
        <f t="shared" si="2"/>
        <v>0</v>
      </c>
      <c r="AE9" s="2">
        <f t="shared" si="2"/>
        <v>0</v>
      </c>
      <c r="AF9" s="192">
        <f t="shared" ref="AF9:AF17" si="3">SUM(F9:AE9)</f>
        <v>0</v>
      </c>
    </row>
    <row r="10" spans="1:32" s="44" customFormat="1">
      <c r="A10" s="346"/>
      <c r="B10" s="45"/>
      <c r="C10" s="46"/>
      <c r="D10" s="226" t="s">
        <v>15</v>
      </c>
      <c r="E10" s="227" t="s">
        <v>11</v>
      </c>
      <c r="F10" s="2">
        <f t="shared" ref="F10:AE10" si="4">F15+F32+F48+F64+F78</f>
        <v>0</v>
      </c>
      <c r="G10" s="2">
        <f t="shared" si="4"/>
        <v>0</v>
      </c>
      <c r="H10" s="2">
        <f t="shared" si="4"/>
        <v>0</v>
      </c>
      <c r="I10" s="2">
        <f t="shared" si="4"/>
        <v>0</v>
      </c>
      <c r="J10" s="2">
        <f t="shared" si="4"/>
        <v>0</v>
      </c>
      <c r="K10" s="2">
        <f t="shared" si="4"/>
        <v>0</v>
      </c>
      <c r="L10" s="2">
        <f t="shared" si="4"/>
        <v>0</v>
      </c>
      <c r="M10" s="2">
        <f t="shared" si="4"/>
        <v>0</v>
      </c>
      <c r="N10" s="2">
        <f t="shared" si="4"/>
        <v>0</v>
      </c>
      <c r="O10" s="2">
        <f t="shared" si="4"/>
        <v>0</v>
      </c>
      <c r="P10" s="2">
        <f t="shared" si="4"/>
        <v>0</v>
      </c>
      <c r="Q10" s="2">
        <f t="shared" si="4"/>
        <v>0</v>
      </c>
      <c r="R10" s="2">
        <f t="shared" si="4"/>
        <v>0</v>
      </c>
      <c r="S10" s="2">
        <f t="shared" si="4"/>
        <v>0</v>
      </c>
      <c r="T10" s="2">
        <f t="shared" si="4"/>
        <v>0</v>
      </c>
      <c r="U10" s="2">
        <f t="shared" si="4"/>
        <v>0</v>
      </c>
      <c r="V10" s="2">
        <f t="shared" si="4"/>
        <v>0</v>
      </c>
      <c r="W10" s="2">
        <f t="shared" si="4"/>
        <v>0</v>
      </c>
      <c r="X10" s="2">
        <f t="shared" si="4"/>
        <v>0</v>
      </c>
      <c r="Y10" s="2">
        <f t="shared" si="4"/>
        <v>0</v>
      </c>
      <c r="Z10" s="2">
        <f t="shared" si="4"/>
        <v>0</v>
      </c>
      <c r="AA10" s="2">
        <f t="shared" si="4"/>
        <v>0</v>
      </c>
      <c r="AB10" s="2">
        <f t="shared" si="4"/>
        <v>0</v>
      </c>
      <c r="AC10" s="2">
        <f t="shared" si="4"/>
        <v>0</v>
      </c>
      <c r="AD10" s="2">
        <f t="shared" si="4"/>
        <v>0</v>
      </c>
      <c r="AE10" s="2">
        <f t="shared" si="4"/>
        <v>0</v>
      </c>
      <c r="AF10" s="192">
        <f t="shared" si="3"/>
        <v>0</v>
      </c>
    </row>
    <row r="11" spans="1:32" s="44" customFormat="1">
      <c r="A11" s="346"/>
      <c r="B11" s="45"/>
      <c r="C11" s="46"/>
      <c r="D11" s="226" t="s">
        <v>16</v>
      </c>
      <c r="E11" s="227" t="s">
        <v>11</v>
      </c>
      <c r="F11" s="14">
        <f>F$13*F9</f>
        <v>0</v>
      </c>
      <c r="G11" s="14" t="e">
        <f t="shared" ref="G11:AE11" si="5">G$13*G9</f>
        <v>#DIV/0!</v>
      </c>
      <c r="H11" s="14" t="e">
        <f t="shared" si="5"/>
        <v>#DIV/0!</v>
      </c>
      <c r="I11" s="14" t="e">
        <f t="shared" si="5"/>
        <v>#DIV/0!</v>
      </c>
      <c r="J11" s="14" t="e">
        <f t="shared" si="5"/>
        <v>#DIV/0!</v>
      </c>
      <c r="K11" s="14" t="e">
        <f t="shared" si="5"/>
        <v>#DIV/0!</v>
      </c>
      <c r="L11" s="14" t="e">
        <f t="shared" si="5"/>
        <v>#DIV/0!</v>
      </c>
      <c r="M11" s="14" t="e">
        <f t="shared" si="5"/>
        <v>#DIV/0!</v>
      </c>
      <c r="N11" s="14" t="e">
        <f t="shared" si="5"/>
        <v>#DIV/0!</v>
      </c>
      <c r="O11" s="14" t="e">
        <f t="shared" si="5"/>
        <v>#DIV/0!</v>
      </c>
      <c r="P11" s="14" t="e">
        <f t="shared" si="5"/>
        <v>#DIV/0!</v>
      </c>
      <c r="Q11" s="14" t="e">
        <f t="shared" si="5"/>
        <v>#DIV/0!</v>
      </c>
      <c r="R11" s="14" t="e">
        <f t="shared" si="5"/>
        <v>#DIV/0!</v>
      </c>
      <c r="S11" s="14" t="e">
        <f t="shared" si="5"/>
        <v>#DIV/0!</v>
      </c>
      <c r="T11" s="14" t="e">
        <f t="shared" si="5"/>
        <v>#DIV/0!</v>
      </c>
      <c r="U11" s="14" t="e">
        <f t="shared" si="5"/>
        <v>#DIV/0!</v>
      </c>
      <c r="V11" s="14" t="e">
        <f t="shared" si="5"/>
        <v>#DIV/0!</v>
      </c>
      <c r="W11" s="14" t="e">
        <f t="shared" si="5"/>
        <v>#DIV/0!</v>
      </c>
      <c r="X11" s="14" t="e">
        <f t="shared" si="5"/>
        <v>#DIV/0!</v>
      </c>
      <c r="Y11" s="14" t="e">
        <f t="shared" si="5"/>
        <v>#DIV/0!</v>
      </c>
      <c r="Z11" s="14" t="e">
        <f t="shared" si="5"/>
        <v>#DIV/0!</v>
      </c>
      <c r="AA11" s="14" t="e">
        <f t="shared" si="5"/>
        <v>#DIV/0!</v>
      </c>
      <c r="AB11" s="14" t="e">
        <f t="shared" si="5"/>
        <v>#DIV/0!</v>
      </c>
      <c r="AC11" s="14" t="e">
        <f t="shared" si="5"/>
        <v>#DIV/0!</v>
      </c>
      <c r="AD11" s="14" t="e">
        <f t="shared" si="5"/>
        <v>#DIV/0!</v>
      </c>
      <c r="AE11" s="14" t="e">
        <f t="shared" si="5"/>
        <v>#DIV/0!</v>
      </c>
      <c r="AF11" s="192" t="e">
        <f t="shared" si="3"/>
        <v>#DIV/0!</v>
      </c>
    </row>
    <row r="12" spans="1:32" s="44" customFormat="1">
      <c r="A12" s="346"/>
      <c r="B12" s="45"/>
      <c r="C12" s="46"/>
      <c r="D12" s="226" t="s">
        <v>17</v>
      </c>
      <c r="E12" s="227" t="s">
        <v>11</v>
      </c>
      <c r="F12" s="14">
        <f>F$13*F10</f>
        <v>0</v>
      </c>
      <c r="G12" s="14" t="e">
        <f t="shared" ref="G12:AE12" si="6">G$13*G10</f>
        <v>#DIV/0!</v>
      </c>
      <c r="H12" s="14" t="e">
        <f t="shared" si="6"/>
        <v>#DIV/0!</v>
      </c>
      <c r="I12" s="14" t="e">
        <f t="shared" si="6"/>
        <v>#DIV/0!</v>
      </c>
      <c r="J12" s="14" t="e">
        <f t="shared" si="6"/>
        <v>#DIV/0!</v>
      </c>
      <c r="K12" s="14" t="e">
        <f t="shared" si="6"/>
        <v>#DIV/0!</v>
      </c>
      <c r="L12" s="14" t="e">
        <f t="shared" si="6"/>
        <v>#DIV/0!</v>
      </c>
      <c r="M12" s="14" t="e">
        <f t="shared" si="6"/>
        <v>#DIV/0!</v>
      </c>
      <c r="N12" s="14" t="e">
        <f t="shared" si="6"/>
        <v>#DIV/0!</v>
      </c>
      <c r="O12" s="14" t="e">
        <f t="shared" si="6"/>
        <v>#DIV/0!</v>
      </c>
      <c r="P12" s="14" t="e">
        <f t="shared" si="6"/>
        <v>#DIV/0!</v>
      </c>
      <c r="Q12" s="14" t="e">
        <f t="shared" si="6"/>
        <v>#DIV/0!</v>
      </c>
      <c r="R12" s="14" t="e">
        <f t="shared" si="6"/>
        <v>#DIV/0!</v>
      </c>
      <c r="S12" s="14" t="e">
        <f t="shared" si="6"/>
        <v>#DIV/0!</v>
      </c>
      <c r="T12" s="14" t="e">
        <f t="shared" si="6"/>
        <v>#DIV/0!</v>
      </c>
      <c r="U12" s="14" t="e">
        <f t="shared" si="6"/>
        <v>#DIV/0!</v>
      </c>
      <c r="V12" s="14" t="e">
        <f t="shared" si="6"/>
        <v>#DIV/0!</v>
      </c>
      <c r="W12" s="14" t="e">
        <f t="shared" si="6"/>
        <v>#DIV/0!</v>
      </c>
      <c r="X12" s="14" t="e">
        <f t="shared" si="6"/>
        <v>#DIV/0!</v>
      </c>
      <c r="Y12" s="14" t="e">
        <f t="shared" si="6"/>
        <v>#DIV/0!</v>
      </c>
      <c r="Z12" s="14" t="e">
        <f t="shared" si="6"/>
        <v>#DIV/0!</v>
      </c>
      <c r="AA12" s="14" t="e">
        <f t="shared" si="6"/>
        <v>#DIV/0!</v>
      </c>
      <c r="AB12" s="14" t="e">
        <f t="shared" si="6"/>
        <v>#DIV/0!</v>
      </c>
      <c r="AC12" s="14" t="e">
        <f t="shared" si="6"/>
        <v>#DIV/0!</v>
      </c>
      <c r="AD12" s="14" t="e">
        <f t="shared" si="6"/>
        <v>#DIV/0!</v>
      </c>
      <c r="AE12" s="14" t="e">
        <f t="shared" si="6"/>
        <v>#DIV/0!</v>
      </c>
      <c r="AF12" s="192" t="e">
        <f t="shared" si="3"/>
        <v>#DIV/0!</v>
      </c>
    </row>
    <row r="13" spans="1:32" s="44" customFormat="1" ht="43.15">
      <c r="A13" s="346"/>
      <c r="B13" s="45"/>
      <c r="C13" s="46"/>
      <c r="D13" s="228" t="s">
        <v>18</v>
      </c>
      <c r="E13" s="229" t="s">
        <v>2</v>
      </c>
      <c r="F13" s="15">
        <f t="shared" ref="F13:AE13" si="7">F138/(F138+F274)</f>
        <v>0</v>
      </c>
      <c r="G13" s="15" t="e">
        <f t="shared" si="7"/>
        <v>#DIV/0!</v>
      </c>
      <c r="H13" s="15" t="e">
        <f t="shared" si="7"/>
        <v>#DIV/0!</v>
      </c>
      <c r="I13" s="15" t="e">
        <f t="shared" si="7"/>
        <v>#DIV/0!</v>
      </c>
      <c r="J13" s="15" t="e">
        <f t="shared" si="7"/>
        <v>#DIV/0!</v>
      </c>
      <c r="K13" s="15" t="e">
        <f t="shared" si="7"/>
        <v>#DIV/0!</v>
      </c>
      <c r="L13" s="15" t="e">
        <f t="shared" si="7"/>
        <v>#DIV/0!</v>
      </c>
      <c r="M13" s="15" t="e">
        <f t="shared" si="7"/>
        <v>#DIV/0!</v>
      </c>
      <c r="N13" s="15" t="e">
        <f t="shared" si="7"/>
        <v>#DIV/0!</v>
      </c>
      <c r="O13" s="15" t="e">
        <f t="shared" si="7"/>
        <v>#DIV/0!</v>
      </c>
      <c r="P13" s="15" t="e">
        <f t="shared" si="7"/>
        <v>#DIV/0!</v>
      </c>
      <c r="Q13" s="15" t="e">
        <f t="shared" si="7"/>
        <v>#DIV/0!</v>
      </c>
      <c r="R13" s="15" t="e">
        <f t="shared" si="7"/>
        <v>#DIV/0!</v>
      </c>
      <c r="S13" s="15" t="e">
        <f t="shared" si="7"/>
        <v>#DIV/0!</v>
      </c>
      <c r="T13" s="15" t="e">
        <f t="shared" si="7"/>
        <v>#DIV/0!</v>
      </c>
      <c r="U13" s="15" t="e">
        <f t="shared" si="7"/>
        <v>#DIV/0!</v>
      </c>
      <c r="V13" s="15" t="e">
        <f t="shared" si="7"/>
        <v>#DIV/0!</v>
      </c>
      <c r="W13" s="15" t="e">
        <f t="shared" si="7"/>
        <v>#DIV/0!</v>
      </c>
      <c r="X13" s="15" t="e">
        <f t="shared" si="7"/>
        <v>#DIV/0!</v>
      </c>
      <c r="Y13" s="15" t="e">
        <f t="shared" si="7"/>
        <v>#DIV/0!</v>
      </c>
      <c r="Z13" s="15" t="e">
        <f t="shared" si="7"/>
        <v>#DIV/0!</v>
      </c>
      <c r="AA13" s="15" t="e">
        <f t="shared" si="7"/>
        <v>#DIV/0!</v>
      </c>
      <c r="AB13" s="15" t="e">
        <f t="shared" si="7"/>
        <v>#DIV/0!</v>
      </c>
      <c r="AC13" s="15" t="e">
        <f t="shared" si="7"/>
        <v>#DIV/0!</v>
      </c>
      <c r="AD13" s="15" t="e">
        <f t="shared" si="7"/>
        <v>#DIV/0!</v>
      </c>
      <c r="AE13" s="15" t="e">
        <f t="shared" si="7"/>
        <v>#DIV/0!</v>
      </c>
      <c r="AF13" s="193"/>
    </row>
    <row r="14" spans="1:32" s="44" customFormat="1">
      <c r="A14" s="346"/>
      <c r="B14" s="45"/>
      <c r="C14" s="41"/>
      <c r="D14" s="230" t="str">
        <f>CONCATENATE("Nakłady na Główne źródło ciepła -  ",MID(D$21,14,80))</f>
        <v>Nakłady na Główne źródło ciepła -   ……………</v>
      </c>
      <c r="E14" s="231" t="s">
        <v>11</v>
      </c>
      <c r="F14" s="3">
        <f>F17+F21+F19+F23+F25+F27+F29</f>
        <v>0</v>
      </c>
      <c r="G14" s="3">
        <f t="shared" ref="G14:AE14" si="8">G17+G21+G19+G23+G25+G27+G29</f>
        <v>0</v>
      </c>
      <c r="H14" s="3">
        <f t="shared" si="8"/>
        <v>0</v>
      </c>
      <c r="I14" s="3">
        <f t="shared" si="8"/>
        <v>0</v>
      </c>
      <c r="J14" s="3">
        <f t="shared" si="8"/>
        <v>0</v>
      </c>
      <c r="K14" s="3">
        <f t="shared" si="8"/>
        <v>0</v>
      </c>
      <c r="L14" s="3">
        <f t="shared" si="8"/>
        <v>0</v>
      </c>
      <c r="M14" s="3">
        <f t="shared" si="8"/>
        <v>0</v>
      </c>
      <c r="N14" s="3">
        <f t="shared" si="8"/>
        <v>0</v>
      </c>
      <c r="O14" s="3">
        <f t="shared" si="8"/>
        <v>0</v>
      </c>
      <c r="P14" s="3">
        <f t="shared" si="8"/>
        <v>0</v>
      </c>
      <c r="Q14" s="3">
        <f t="shared" si="8"/>
        <v>0</v>
      </c>
      <c r="R14" s="3">
        <f t="shared" si="8"/>
        <v>0</v>
      </c>
      <c r="S14" s="3">
        <f t="shared" si="8"/>
        <v>0</v>
      </c>
      <c r="T14" s="3">
        <f t="shared" si="8"/>
        <v>0</v>
      </c>
      <c r="U14" s="3">
        <f t="shared" si="8"/>
        <v>0</v>
      </c>
      <c r="V14" s="3">
        <f t="shared" si="8"/>
        <v>0</v>
      </c>
      <c r="W14" s="3">
        <f t="shared" si="8"/>
        <v>0</v>
      </c>
      <c r="X14" s="3">
        <f t="shared" si="8"/>
        <v>0</v>
      </c>
      <c r="Y14" s="3">
        <f t="shared" si="8"/>
        <v>0</v>
      </c>
      <c r="Z14" s="3">
        <f t="shared" si="8"/>
        <v>0</v>
      </c>
      <c r="AA14" s="3">
        <f t="shared" si="8"/>
        <v>0</v>
      </c>
      <c r="AB14" s="3">
        <f t="shared" si="8"/>
        <v>0</v>
      </c>
      <c r="AC14" s="3">
        <f t="shared" si="8"/>
        <v>0</v>
      </c>
      <c r="AD14" s="3">
        <f t="shared" si="8"/>
        <v>0</v>
      </c>
      <c r="AE14" s="3">
        <f t="shared" si="8"/>
        <v>0</v>
      </c>
      <c r="AF14" s="194">
        <f t="shared" si="3"/>
        <v>0</v>
      </c>
    </row>
    <row r="15" spans="1:32" s="44" customFormat="1">
      <c r="A15" s="346"/>
      <c r="B15" s="45"/>
      <c r="C15" s="55"/>
      <c r="D15" s="230" t="str">
        <f>CONCATENATE("Główne źródło ciepła wartośc rezydualna  ",MID(D$21,14,80))</f>
        <v>Główne źródło ciepła wartośc rezydualna   ……………</v>
      </c>
      <c r="E15" s="231" t="s">
        <v>11</v>
      </c>
      <c r="F15" s="3">
        <f>F18+F22+F20+F24+F26+F28+F30</f>
        <v>0</v>
      </c>
      <c r="G15" s="3">
        <f t="shared" ref="G15:AE15" si="9">G18+G22+G20+G24+G26+G28+G30</f>
        <v>0</v>
      </c>
      <c r="H15" s="3">
        <f t="shared" si="9"/>
        <v>0</v>
      </c>
      <c r="I15" s="3">
        <f t="shared" si="9"/>
        <v>0</v>
      </c>
      <c r="J15" s="3">
        <f t="shared" si="9"/>
        <v>0</v>
      </c>
      <c r="K15" s="3">
        <f t="shared" si="9"/>
        <v>0</v>
      </c>
      <c r="L15" s="3">
        <f t="shared" si="9"/>
        <v>0</v>
      </c>
      <c r="M15" s="3">
        <f t="shared" si="9"/>
        <v>0</v>
      </c>
      <c r="N15" s="3">
        <f t="shared" si="9"/>
        <v>0</v>
      </c>
      <c r="O15" s="3">
        <f t="shared" si="9"/>
        <v>0</v>
      </c>
      <c r="P15" s="3">
        <f t="shared" si="9"/>
        <v>0</v>
      </c>
      <c r="Q15" s="3">
        <f t="shared" si="9"/>
        <v>0</v>
      </c>
      <c r="R15" s="3">
        <f t="shared" si="9"/>
        <v>0</v>
      </c>
      <c r="S15" s="3">
        <f t="shared" si="9"/>
        <v>0</v>
      </c>
      <c r="T15" s="3">
        <f t="shared" si="9"/>
        <v>0</v>
      </c>
      <c r="U15" s="3">
        <f t="shared" si="9"/>
        <v>0</v>
      </c>
      <c r="V15" s="3">
        <f t="shared" si="9"/>
        <v>0</v>
      </c>
      <c r="W15" s="3">
        <f t="shared" si="9"/>
        <v>0</v>
      </c>
      <c r="X15" s="3">
        <f t="shared" si="9"/>
        <v>0</v>
      </c>
      <c r="Y15" s="3">
        <f t="shared" si="9"/>
        <v>0</v>
      </c>
      <c r="Z15" s="3">
        <f t="shared" si="9"/>
        <v>0</v>
      </c>
      <c r="AA15" s="3">
        <f t="shared" si="9"/>
        <v>0</v>
      </c>
      <c r="AB15" s="3">
        <f t="shared" si="9"/>
        <v>0</v>
      </c>
      <c r="AC15" s="3">
        <f t="shared" si="9"/>
        <v>0</v>
      </c>
      <c r="AD15" s="3">
        <f t="shared" si="9"/>
        <v>0</v>
      </c>
      <c r="AE15" s="3">
        <f t="shared" si="9"/>
        <v>0</v>
      </c>
      <c r="AF15" s="194">
        <f>SUM(F15:AE15)</f>
        <v>0</v>
      </c>
    </row>
    <row r="16" spans="1:32" s="44" customFormat="1">
      <c r="A16" s="346"/>
      <c r="B16" s="45"/>
      <c r="C16" s="55"/>
      <c r="D16" s="232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</row>
    <row r="17" spans="1:32" s="44" customFormat="1" ht="25.15" customHeight="1" outlineLevel="1">
      <c r="A17" s="346"/>
      <c r="B17" s="40"/>
      <c r="C17" s="277">
        <v>50</v>
      </c>
      <c r="D17" s="234" t="s">
        <v>19</v>
      </c>
      <c r="E17" s="235" t="s">
        <v>11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  <c r="AD17" s="19"/>
      <c r="AE17" s="19"/>
      <c r="AF17" s="54">
        <f t="shared" si="3"/>
        <v>0</v>
      </c>
    </row>
    <row r="18" spans="1:32" s="44" customFormat="1" ht="30" customHeight="1" outlineLevel="1">
      <c r="A18" s="346"/>
      <c r="B18" s="45"/>
      <c r="C18" s="244" t="str">
        <f>IF(AF18&lt;=10%*AF17,"OK",IF(AF18&gt;=0,IF(AF17=0,"Brak nakładów-usuń wart rez. lub dodaj nakłady","ZA DUŻA WART. REZ")))</f>
        <v>OK</v>
      </c>
      <c r="D18" s="58" t="s">
        <v>20</v>
      </c>
      <c r="E18" s="235" t="s">
        <v>11</v>
      </c>
      <c r="F18" s="1"/>
      <c r="G18" s="1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1"/>
      <c r="AD18" s="11"/>
      <c r="AF18" s="54">
        <f t="shared" ref="AF18:AF30" si="10">SUM(F18:AE18)</f>
        <v>0</v>
      </c>
    </row>
    <row r="19" spans="1:32" s="44" customFormat="1" ht="30" customHeight="1" outlineLevel="1">
      <c r="A19" s="346"/>
      <c r="B19" s="45"/>
      <c r="C19" s="277"/>
      <c r="D19" s="56" t="s">
        <v>21</v>
      </c>
      <c r="E19" s="235" t="s">
        <v>11</v>
      </c>
      <c r="F19" s="343">
        <v>0</v>
      </c>
      <c r="G19" s="342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  <c r="AD19" s="19"/>
      <c r="AE19" s="19"/>
      <c r="AF19" s="54">
        <f t="shared" ref="AF19:AF21" si="11">SUM(F19:AE19)</f>
        <v>0</v>
      </c>
    </row>
    <row r="20" spans="1:32" s="44" customFormat="1" ht="30" customHeight="1" outlineLevel="1">
      <c r="A20" s="346"/>
      <c r="B20" s="45"/>
      <c r="C20" s="244" t="str">
        <f>IF(AF20&lt;=90%*AF19,"OK",IF(AF20&gt;=0,IF(AF19=0,"Brak nakładów-usuń wart rez. lub dodaj nakłady","ZA DUŻA WART. REZ")))</f>
        <v>OK</v>
      </c>
      <c r="D20" s="58" t="s">
        <v>20</v>
      </c>
      <c r="E20" s="235" t="s">
        <v>11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1"/>
      <c r="AD20" s="11"/>
      <c r="AE20" s="11">
        <f>AF19*0.9</f>
        <v>0</v>
      </c>
      <c r="AF20" s="54">
        <f>SUM(F20:AE20)</f>
        <v>0</v>
      </c>
    </row>
    <row r="21" spans="1:32" s="44" customFormat="1" ht="25.15" customHeight="1" outlineLevel="1">
      <c r="A21" s="346"/>
      <c r="B21" s="45"/>
      <c r="C21" s="55" t="s">
        <v>22</v>
      </c>
      <c r="D21" s="56" t="s">
        <v>23</v>
      </c>
      <c r="E21" s="57" t="s">
        <v>11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9"/>
      <c r="AD21" s="19">
        <v>0</v>
      </c>
      <c r="AE21" s="19"/>
      <c r="AF21" s="54">
        <f t="shared" si="11"/>
        <v>0</v>
      </c>
    </row>
    <row r="22" spans="1:32" s="44" customFormat="1" ht="30" customHeight="1" outlineLevel="1">
      <c r="A22" s="346"/>
      <c r="B22" s="45"/>
      <c r="C22" s="244" t="str">
        <f>IF(AF22&lt;=10%*AF21,"OK",IF(AF22&gt;=0,IF(AF21=0,"Brak nakładów-usuń wart rez. lub dodaj nakłady","ZA DUŻA WART. REZ")))</f>
        <v>OK</v>
      </c>
      <c r="D22" s="58" t="s">
        <v>20</v>
      </c>
      <c r="E22" s="235" t="s">
        <v>11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1"/>
      <c r="AD22" s="11"/>
      <c r="AE22" s="19"/>
      <c r="AF22" s="54">
        <f t="shared" si="10"/>
        <v>0</v>
      </c>
    </row>
    <row r="23" spans="1:32" s="44" customFormat="1" outlineLevel="1">
      <c r="A23" s="346"/>
      <c r="B23" s="45"/>
      <c r="C23" s="55" t="s">
        <v>24</v>
      </c>
      <c r="D23" s="58" t="s">
        <v>25</v>
      </c>
      <c r="E23" s="57" t="s">
        <v>11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  <c r="AD23" s="19">
        <v>0</v>
      </c>
      <c r="AE23" s="19"/>
      <c r="AF23" s="54">
        <f t="shared" si="10"/>
        <v>0</v>
      </c>
    </row>
    <row r="24" spans="1:32" s="44" customFormat="1" ht="30" customHeight="1" outlineLevel="1">
      <c r="A24" s="346"/>
      <c r="B24" s="45"/>
      <c r="C24" s="244" t="str">
        <f>IF(AF24&lt;=10%*AF23,"OK",IF(AF24&gt;=0,IF(AF23=0,"Brak nakładów-usuń wart rez. lub dodaj nakłady","ZA DUŻA WART. REZ")))</f>
        <v>OK</v>
      </c>
      <c r="D24" s="58" t="s">
        <v>20</v>
      </c>
      <c r="E24" s="235" t="s">
        <v>11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11"/>
      <c r="AE24" s="19"/>
      <c r="AF24" s="54">
        <f t="shared" si="10"/>
        <v>0</v>
      </c>
    </row>
    <row r="25" spans="1:32" s="44" customFormat="1" outlineLevel="1">
      <c r="A25" s="346"/>
      <c r="B25" s="45"/>
      <c r="C25" s="55" t="s">
        <v>26</v>
      </c>
      <c r="D25" s="58" t="s">
        <v>27</v>
      </c>
      <c r="E25" s="57" t="s">
        <v>11</v>
      </c>
      <c r="F25" s="18"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  <c r="AD25" s="19">
        <v>0</v>
      </c>
      <c r="AE25" s="19"/>
      <c r="AF25" s="54">
        <f t="shared" si="10"/>
        <v>0</v>
      </c>
    </row>
    <row r="26" spans="1:32" s="44" customFormat="1" ht="30" customHeight="1" outlineLevel="1">
      <c r="A26" s="346"/>
      <c r="B26" s="45"/>
      <c r="C26" s="244" t="str">
        <f>IF(AF26&lt;=10%*AF25,"OK",IF(AF26&gt;=0,IF(AF25=0,"Brak nakładów-usuń wart rez. lub dodaj nakłady","ZA DUŻA WART. REZ")))</f>
        <v>OK</v>
      </c>
      <c r="D26" s="58" t="s">
        <v>20</v>
      </c>
      <c r="E26" s="235" t="s">
        <v>11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11"/>
      <c r="AE26" s="19"/>
      <c r="AF26" s="54">
        <f t="shared" si="10"/>
        <v>0</v>
      </c>
    </row>
    <row r="27" spans="1:32" s="44" customFormat="1" outlineLevel="1">
      <c r="A27" s="346"/>
      <c r="B27" s="45"/>
      <c r="C27" s="55" t="s">
        <v>28</v>
      </c>
      <c r="D27" s="58" t="s">
        <v>29</v>
      </c>
      <c r="E27" s="57" t="s">
        <v>11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9"/>
      <c r="AD27" s="19">
        <v>0</v>
      </c>
      <c r="AE27" s="19"/>
      <c r="AF27" s="54">
        <f t="shared" si="10"/>
        <v>0</v>
      </c>
    </row>
    <row r="28" spans="1:32" s="44" customFormat="1" ht="30" customHeight="1" outlineLevel="1">
      <c r="A28" s="346"/>
      <c r="B28" s="45"/>
      <c r="C28" s="244" t="str">
        <f>IF(AF28&lt;=10%*AF27,"OK",IF(AF28&gt;=0,IF(AF27=0,"Brak nakładów-usuń wart rez. lub dodaj nakłady","ZA DUŻA WART. REZ")))</f>
        <v>OK</v>
      </c>
      <c r="D28" s="58" t="s">
        <v>20</v>
      </c>
      <c r="E28" s="235" t="s">
        <v>11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11"/>
      <c r="AE28" s="19"/>
      <c r="AF28" s="54">
        <f t="shared" si="10"/>
        <v>0</v>
      </c>
    </row>
    <row r="29" spans="1:32" s="44" customFormat="1" outlineLevel="1">
      <c r="A29" s="346"/>
      <c r="B29" s="45"/>
      <c r="C29" s="243"/>
      <c r="D29" s="58" t="s">
        <v>30</v>
      </c>
      <c r="E29" s="57" t="s">
        <v>11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9"/>
      <c r="AD29" s="19">
        <v>0</v>
      </c>
      <c r="AE29" s="19"/>
      <c r="AF29" s="54">
        <f t="shared" si="10"/>
        <v>0</v>
      </c>
    </row>
    <row r="30" spans="1:32" s="44" customFormat="1" outlineLevel="1">
      <c r="A30" s="346"/>
      <c r="B30" s="45"/>
      <c r="C30" s="244" t="str">
        <f>IF(AF30&lt;=10%*AF29,"OK",IF(AF30&gt;=0,IF(AF29=0,"Brak nakładów-usuń wart rez. lub dodaj nakłady","ZA DUŻA WART. REZ")))</f>
        <v>OK</v>
      </c>
      <c r="D30" s="58" t="s">
        <v>31</v>
      </c>
      <c r="E30" s="235" t="s">
        <v>11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1"/>
      <c r="AD30" s="11"/>
      <c r="AE30" s="11"/>
      <c r="AF30" s="54">
        <f t="shared" si="10"/>
        <v>0</v>
      </c>
    </row>
    <row r="31" spans="1:32" s="44" customFormat="1" ht="11.65" customHeight="1">
      <c r="A31" s="346"/>
      <c r="B31" s="45"/>
      <c r="C31" s="55"/>
      <c r="D31" s="51" t="s">
        <v>32</v>
      </c>
      <c r="E31" s="52" t="s">
        <v>11</v>
      </c>
      <c r="F31" s="53">
        <f>F33+F35+F37+F39+F41+F43+F45</f>
        <v>0</v>
      </c>
      <c r="G31" s="53">
        <f t="shared" ref="G31:AE31" si="12">G33+G35+G37+G39+G41+G43+G45</f>
        <v>0</v>
      </c>
      <c r="H31" s="53">
        <f t="shared" si="12"/>
        <v>0</v>
      </c>
      <c r="I31" s="53">
        <f t="shared" si="12"/>
        <v>0</v>
      </c>
      <c r="J31" s="53">
        <f t="shared" si="12"/>
        <v>0</v>
      </c>
      <c r="K31" s="53">
        <f t="shared" si="12"/>
        <v>0</v>
      </c>
      <c r="L31" s="53">
        <f t="shared" si="12"/>
        <v>0</v>
      </c>
      <c r="M31" s="53">
        <f t="shared" si="12"/>
        <v>0</v>
      </c>
      <c r="N31" s="53">
        <f t="shared" si="12"/>
        <v>0</v>
      </c>
      <c r="O31" s="53">
        <f t="shared" si="12"/>
        <v>0</v>
      </c>
      <c r="P31" s="53">
        <f t="shared" si="12"/>
        <v>0</v>
      </c>
      <c r="Q31" s="53">
        <f t="shared" si="12"/>
        <v>0</v>
      </c>
      <c r="R31" s="53">
        <f t="shared" si="12"/>
        <v>0</v>
      </c>
      <c r="S31" s="53">
        <f t="shared" si="12"/>
        <v>0</v>
      </c>
      <c r="T31" s="53">
        <f t="shared" si="12"/>
        <v>0</v>
      </c>
      <c r="U31" s="53">
        <f t="shared" si="12"/>
        <v>0</v>
      </c>
      <c r="V31" s="53">
        <f t="shared" si="12"/>
        <v>0</v>
      </c>
      <c r="W31" s="53">
        <f t="shared" si="12"/>
        <v>0</v>
      </c>
      <c r="X31" s="53">
        <f t="shared" si="12"/>
        <v>0</v>
      </c>
      <c r="Y31" s="53">
        <f t="shared" si="12"/>
        <v>0</v>
      </c>
      <c r="Z31" s="53">
        <f t="shared" si="12"/>
        <v>0</v>
      </c>
      <c r="AA31" s="53">
        <f t="shared" si="12"/>
        <v>0</v>
      </c>
      <c r="AB31" s="53">
        <f t="shared" si="12"/>
        <v>0</v>
      </c>
      <c r="AC31" s="53">
        <f t="shared" si="12"/>
        <v>0</v>
      </c>
      <c r="AD31" s="53">
        <f t="shared" si="12"/>
        <v>0</v>
      </c>
      <c r="AE31" s="53">
        <f t="shared" si="12"/>
        <v>0</v>
      </c>
      <c r="AF31" s="54">
        <f>SUM(F31:AE31)</f>
        <v>0</v>
      </c>
    </row>
    <row r="32" spans="1:32" s="44" customFormat="1">
      <c r="A32" s="346"/>
      <c r="B32" s="45"/>
      <c r="C32" s="55"/>
      <c r="D32" s="230" t="s">
        <v>33</v>
      </c>
      <c r="E32" s="231" t="s">
        <v>11</v>
      </c>
      <c r="F32" s="53">
        <f>F34+F36+F38+F40+F42+F44+F46</f>
        <v>0</v>
      </c>
      <c r="G32" s="53">
        <f t="shared" ref="G32:AE32" si="13">G34+G36+G38+G40+G42+G44+G46</f>
        <v>0</v>
      </c>
      <c r="H32" s="53">
        <f t="shared" si="13"/>
        <v>0</v>
      </c>
      <c r="I32" s="53">
        <f t="shared" si="13"/>
        <v>0</v>
      </c>
      <c r="J32" s="53">
        <f t="shared" si="13"/>
        <v>0</v>
      </c>
      <c r="K32" s="53">
        <f t="shared" si="13"/>
        <v>0</v>
      </c>
      <c r="L32" s="53">
        <f t="shared" si="13"/>
        <v>0</v>
      </c>
      <c r="M32" s="53">
        <f t="shared" si="13"/>
        <v>0</v>
      </c>
      <c r="N32" s="53">
        <f t="shared" si="13"/>
        <v>0</v>
      </c>
      <c r="O32" s="53">
        <f t="shared" si="13"/>
        <v>0</v>
      </c>
      <c r="P32" s="53">
        <f t="shared" si="13"/>
        <v>0</v>
      </c>
      <c r="Q32" s="53">
        <f t="shared" si="13"/>
        <v>0</v>
      </c>
      <c r="R32" s="53">
        <f t="shared" si="13"/>
        <v>0</v>
      </c>
      <c r="S32" s="53">
        <f t="shared" si="13"/>
        <v>0</v>
      </c>
      <c r="T32" s="53">
        <f t="shared" si="13"/>
        <v>0</v>
      </c>
      <c r="U32" s="53">
        <f t="shared" si="13"/>
        <v>0</v>
      </c>
      <c r="V32" s="53">
        <f t="shared" si="13"/>
        <v>0</v>
      </c>
      <c r="W32" s="53">
        <f t="shared" si="13"/>
        <v>0</v>
      </c>
      <c r="X32" s="53">
        <f t="shared" si="13"/>
        <v>0</v>
      </c>
      <c r="Y32" s="53">
        <f t="shared" si="13"/>
        <v>0</v>
      </c>
      <c r="Z32" s="53">
        <f t="shared" si="13"/>
        <v>0</v>
      </c>
      <c r="AA32" s="53">
        <f t="shared" si="13"/>
        <v>0</v>
      </c>
      <c r="AB32" s="53">
        <f t="shared" si="13"/>
        <v>0</v>
      </c>
      <c r="AC32" s="53">
        <f t="shared" si="13"/>
        <v>0</v>
      </c>
      <c r="AD32" s="53">
        <f t="shared" si="13"/>
        <v>0</v>
      </c>
      <c r="AE32" s="53">
        <f t="shared" si="13"/>
        <v>0</v>
      </c>
      <c r="AF32" s="54">
        <f>SUM(F32:AE32)</f>
        <v>0</v>
      </c>
    </row>
    <row r="33" spans="1:32" s="44" customFormat="1" outlineLevel="1">
      <c r="A33" s="346"/>
      <c r="B33" s="40"/>
      <c r="C33" s="55">
        <v>50</v>
      </c>
      <c r="D33" s="56" t="s">
        <v>19</v>
      </c>
      <c r="E33" s="57" t="s">
        <v>11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  <c r="AD33" s="19">
        <v>0</v>
      </c>
      <c r="AE33" s="19"/>
      <c r="AF33" s="54">
        <f>SUM(F33:AE33)</f>
        <v>0</v>
      </c>
    </row>
    <row r="34" spans="1:32" s="44" customFormat="1" ht="30" customHeight="1" outlineLevel="1">
      <c r="A34" s="346"/>
      <c r="B34" s="45"/>
      <c r="C34" s="244" t="str">
        <f>IF(AF34&lt;=10%*AF33,"OK",IF(AF34&gt;=0,IF(AF33=0,"Brak nakładów-usuń wart rez. lub dodaj nakłady","ZA DUŻA WART. REZ")))</f>
        <v>OK</v>
      </c>
      <c r="D34" s="58" t="s">
        <v>20</v>
      </c>
      <c r="E34" s="235" t="s">
        <v>11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8"/>
      <c r="AF34" s="54">
        <f t="shared" ref="AF34:AF46" si="14">SUM(F34:AE34)</f>
        <v>0</v>
      </c>
    </row>
    <row r="35" spans="1:32" s="44" customFormat="1" ht="30" customHeight="1" outlineLevel="1">
      <c r="A35" s="346"/>
      <c r="B35" s="45"/>
      <c r="C35" s="277"/>
      <c r="D35" s="56" t="s">
        <v>21</v>
      </c>
      <c r="E35" s="235" t="s">
        <v>11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  <c r="AD35" s="19">
        <v>0</v>
      </c>
      <c r="AE35" s="19"/>
      <c r="AF35" s="54">
        <f t="shared" si="14"/>
        <v>0</v>
      </c>
    </row>
    <row r="36" spans="1:32" s="44" customFormat="1" ht="30" customHeight="1" outlineLevel="1">
      <c r="A36" s="346"/>
      <c r="B36" s="45"/>
      <c r="C36" s="244" t="str">
        <f>IF(AF36&lt;=90%*AF35,"OK",IF(AF36&gt;=0,IF(AF35=0,"Brak nakładów-usuń wart rez. lub dodaj nakłady","ZA DUŻA WART. REZ")))</f>
        <v>OK</v>
      </c>
      <c r="D36" s="58" t="s">
        <v>20</v>
      </c>
      <c r="E36" s="235" t="s">
        <v>11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1"/>
      <c r="AD36" s="11"/>
      <c r="AE36" s="11">
        <f>AF35*0.9</f>
        <v>0</v>
      </c>
      <c r="AF36" s="54">
        <f t="shared" si="14"/>
        <v>0</v>
      </c>
    </row>
    <row r="37" spans="1:32" s="44" customFormat="1" outlineLevel="1">
      <c r="A37" s="346"/>
      <c r="B37" s="45"/>
      <c r="C37" s="55" t="s">
        <v>22</v>
      </c>
      <c r="D37" s="56" t="s">
        <v>34</v>
      </c>
      <c r="E37" s="57" t="s">
        <v>11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9"/>
      <c r="AD37" s="19">
        <v>0</v>
      </c>
      <c r="AE37" s="19"/>
      <c r="AF37" s="54">
        <f t="shared" si="14"/>
        <v>0</v>
      </c>
    </row>
    <row r="38" spans="1:32" s="44" customFormat="1" ht="30" customHeight="1" outlineLevel="1">
      <c r="A38" s="346"/>
      <c r="B38" s="45"/>
      <c r="C38" s="244" t="str">
        <f>IF(AF38&lt;=10%*AF37,"OK",IF(AF38&gt;=0,IF(AF37=0,"Brak nakładów-usuń wart rez. lub dodaj nakłady","ZA DUŻA WART. REZ")))</f>
        <v>OK</v>
      </c>
      <c r="D38" s="58" t="s">
        <v>20</v>
      </c>
      <c r="E38" s="235" t="s">
        <v>11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8"/>
      <c r="AF38" s="54">
        <f t="shared" si="14"/>
        <v>0</v>
      </c>
    </row>
    <row r="39" spans="1:32" s="44" customFormat="1" outlineLevel="1">
      <c r="A39" s="346"/>
      <c r="B39" s="45"/>
      <c r="C39" s="55" t="s">
        <v>24</v>
      </c>
      <c r="D39" s="58" t="s">
        <v>25</v>
      </c>
      <c r="E39" s="57" t="s">
        <v>11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9"/>
      <c r="AD39" s="19">
        <v>0</v>
      </c>
      <c r="AE39" s="19"/>
      <c r="AF39" s="54">
        <f t="shared" si="14"/>
        <v>0</v>
      </c>
    </row>
    <row r="40" spans="1:32" s="44" customFormat="1" ht="30" customHeight="1" outlineLevel="1">
      <c r="A40" s="346"/>
      <c r="B40" s="45"/>
      <c r="C40" s="244" t="str">
        <f>IF(AF40&lt;=10%*AF39,"OK",IF(AF40&gt;=0,IF(AF39=0,"Brak nakładów-usuń wart rez. lub dodaj nakłady","ZA DUŻA WART. REZ")))</f>
        <v>OK</v>
      </c>
      <c r="D40" s="58" t="s">
        <v>20</v>
      </c>
      <c r="E40" s="235" t="s">
        <v>11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8"/>
      <c r="AF40" s="54">
        <f t="shared" si="14"/>
        <v>0</v>
      </c>
    </row>
    <row r="41" spans="1:32" s="44" customFormat="1" outlineLevel="1">
      <c r="A41" s="346"/>
      <c r="B41" s="40"/>
      <c r="C41" s="55" t="s">
        <v>26</v>
      </c>
      <c r="D41" s="58" t="s">
        <v>27</v>
      </c>
      <c r="E41" s="57" t="s">
        <v>11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9"/>
      <c r="AD41" s="19">
        <v>0</v>
      </c>
      <c r="AE41" s="19"/>
      <c r="AF41" s="54">
        <f t="shared" si="14"/>
        <v>0</v>
      </c>
    </row>
    <row r="42" spans="1:32" s="44" customFormat="1" ht="30" customHeight="1" outlineLevel="1">
      <c r="A42" s="346"/>
      <c r="B42" s="40"/>
      <c r="C42" s="244" t="str">
        <f>IF(AF42&lt;=10%*AF41,"OK",IF(AF42&gt;=0,IF(AF41=0,"Brak nakładów-usuń wart rez. lub dodaj nakłady","ZA DUŻA WART. REZ")))</f>
        <v>OK</v>
      </c>
      <c r="D42" s="58" t="s">
        <v>20</v>
      </c>
      <c r="E42" s="235" t="s">
        <v>11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8"/>
      <c r="AF42" s="54">
        <f t="shared" si="14"/>
        <v>0</v>
      </c>
    </row>
    <row r="43" spans="1:32" s="44" customFormat="1" outlineLevel="1">
      <c r="A43" s="346"/>
      <c r="B43" s="40"/>
      <c r="C43" s="55" t="s">
        <v>28</v>
      </c>
      <c r="D43" s="58" t="s">
        <v>29</v>
      </c>
      <c r="E43" s="57" t="s">
        <v>11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9"/>
      <c r="AD43" s="19">
        <v>0</v>
      </c>
      <c r="AE43" s="19"/>
      <c r="AF43" s="54">
        <f t="shared" si="14"/>
        <v>0</v>
      </c>
    </row>
    <row r="44" spans="1:32" s="44" customFormat="1" ht="30" customHeight="1" outlineLevel="1">
      <c r="A44" s="346"/>
      <c r="B44" s="40"/>
      <c r="C44" s="244" t="str">
        <f>IF(AF44&lt;=10%*AF43,"OK",IF(AF44&gt;=0,IF(AF43=0,"Brak nakładów-usuń wart rez. lub dodaj nakłady","ZA DUŻA WART. REZ")))</f>
        <v>OK</v>
      </c>
      <c r="D44" s="58" t="s">
        <v>20</v>
      </c>
      <c r="E44" s="235" t="s">
        <v>11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8"/>
      <c r="AF44" s="54">
        <f t="shared" si="14"/>
        <v>0</v>
      </c>
    </row>
    <row r="45" spans="1:32" s="44" customFormat="1" outlineLevel="1">
      <c r="A45" s="346"/>
      <c r="B45" s="40"/>
      <c r="C45" s="55"/>
      <c r="D45" s="58" t="s">
        <v>35</v>
      </c>
      <c r="E45" s="57" t="s">
        <v>11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9"/>
      <c r="AD45" s="19">
        <v>0</v>
      </c>
      <c r="AE45" s="19"/>
      <c r="AF45" s="54">
        <f t="shared" si="14"/>
        <v>0</v>
      </c>
    </row>
    <row r="46" spans="1:32" s="44" customFormat="1" ht="30" customHeight="1" outlineLevel="1">
      <c r="A46" s="346"/>
      <c r="B46" s="40"/>
      <c r="C46" s="244" t="str">
        <f>IF(AF46&lt;=10%*AF45,"OK",IF(AF46&gt;=0,IF(AF45=0,"Brak nakładów-usuń wart rez. lub dodaj nakłady","ZA DUŻA WART. REZ")))</f>
        <v>OK</v>
      </c>
      <c r="D46" s="58" t="s">
        <v>20</v>
      </c>
      <c r="E46" s="235" t="s">
        <v>11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8"/>
      <c r="AF46" s="54">
        <f t="shared" si="14"/>
        <v>0</v>
      </c>
    </row>
    <row r="47" spans="1:32" s="44" customFormat="1">
      <c r="A47" s="346"/>
      <c r="B47" s="40"/>
      <c r="C47" s="55"/>
      <c r="D47" s="51" t="s">
        <v>36</v>
      </c>
      <c r="E47" s="52" t="s">
        <v>11</v>
      </c>
      <c r="F47" s="53">
        <f>F49+F53+F51+F55+F57+F59+F61</f>
        <v>0</v>
      </c>
      <c r="G47" s="53">
        <f t="shared" ref="G47:AE47" si="15">G49+G53+G51+G55+G57+G59+G61</f>
        <v>0</v>
      </c>
      <c r="H47" s="53">
        <f t="shared" si="15"/>
        <v>0</v>
      </c>
      <c r="I47" s="53">
        <f t="shared" si="15"/>
        <v>0</v>
      </c>
      <c r="J47" s="53">
        <f t="shared" si="15"/>
        <v>0</v>
      </c>
      <c r="K47" s="53">
        <f t="shared" si="15"/>
        <v>0</v>
      </c>
      <c r="L47" s="53">
        <f t="shared" si="15"/>
        <v>0</v>
      </c>
      <c r="M47" s="53">
        <f t="shared" si="15"/>
        <v>0</v>
      </c>
      <c r="N47" s="53">
        <f t="shared" si="15"/>
        <v>0</v>
      </c>
      <c r="O47" s="53">
        <f t="shared" si="15"/>
        <v>0</v>
      </c>
      <c r="P47" s="53">
        <f t="shared" si="15"/>
        <v>0</v>
      </c>
      <c r="Q47" s="53">
        <f t="shared" si="15"/>
        <v>0</v>
      </c>
      <c r="R47" s="53">
        <f t="shared" si="15"/>
        <v>0</v>
      </c>
      <c r="S47" s="53">
        <f t="shared" si="15"/>
        <v>0</v>
      </c>
      <c r="T47" s="53">
        <f t="shared" si="15"/>
        <v>0</v>
      </c>
      <c r="U47" s="53">
        <f t="shared" si="15"/>
        <v>0</v>
      </c>
      <c r="V47" s="53">
        <f t="shared" si="15"/>
        <v>0</v>
      </c>
      <c r="W47" s="53">
        <f t="shared" si="15"/>
        <v>0</v>
      </c>
      <c r="X47" s="53">
        <f t="shared" si="15"/>
        <v>0</v>
      </c>
      <c r="Y47" s="53">
        <f t="shared" si="15"/>
        <v>0</v>
      </c>
      <c r="Z47" s="53">
        <f t="shared" si="15"/>
        <v>0</v>
      </c>
      <c r="AA47" s="53">
        <f t="shared" si="15"/>
        <v>0</v>
      </c>
      <c r="AB47" s="53">
        <f t="shared" si="15"/>
        <v>0</v>
      </c>
      <c r="AC47" s="53">
        <f t="shared" si="15"/>
        <v>0</v>
      </c>
      <c r="AD47" s="53">
        <f t="shared" si="15"/>
        <v>0</v>
      </c>
      <c r="AE47" s="53">
        <f t="shared" si="15"/>
        <v>0</v>
      </c>
      <c r="AF47" s="54">
        <f>SUM(F47:AE47)</f>
        <v>0</v>
      </c>
    </row>
    <row r="48" spans="1:32" s="44" customFormat="1">
      <c r="A48" s="346"/>
      <c r="B48" s="40"/>
      <c r="C48" s="55"/>
      <c r="D48" s="230" t="s">
        <v>37</v>
      </c>
      <c r="E48" s="231" t="s">
        <v>11</v>
      </c>
      <c r="F48" s="53">
        <f>F50+F54+F52+F56+F58+F60+F62</f>
        <v>0</v>
      </c>
      <c r="G48" s="53">
        <f t="shared" ref="G48:AE48" si="16">G50+G54+G52+G56+G58+G60+G62</f>
        <v>0</v>
      </c>
      <c r="H48" s="53">
        <f t="shared" si="16"/>
        <v>0</v>
      </c>
      <c r="I48" s="53">
        <f t="shared" si="16"/>
        <v>0</v>
      </c>
      <c r="J48" s="53">
        <f t="shared" si="16"/>
        <v>0</v>
      </c>
      <c r="K48" s="53">
        <f t="shared" si="16"/>
        <v>0</v>
      </c>
      <c r="L48" s="53">
        <f t="shared" si="16"/>
        <v>0</v>
      </c>
      <c r="M48" s="53">
        <f t="shared" si="16"/>
        <v>0</v>
      </c>
      <c r="N48" s="53">
        <f t="shared" si="16"/>
        <v>0</v>
      </c>
      <c r="O48" s="53">
        <f t="shared" si="16"/>
        <v>0</v>
      </c>
      <c r="P48" s="53">
        <f t="shared" si="16"/>
        <v>0</v>
      </c>
      <c r="Q48" s="53">
        <f t="shared" si="16"/>
        <v>0</v>
      </c>
      <c r="R48" s="53">
        <f t="shared" si="16"/>
        <v>0</v>
      </c>
      <c r="S48" s="53">
        <f t="shared" si="16"/>
        <v>0</v>
      </c>
      <c r="T48" s="53">
        <f t="shared" si="16"/>
        <v>0</v>
      </c>
      <c r="U48" s="53">
        <f t="shared" si="16"/>
        <v>0</v>
      </c>
      <c r="V48" s="53">
        <f t="shared" si="16"/>
        <v>0</v>
      </c>
      <c r="W48" s="53">
        <f t="shared" si="16"/>
        <v>0</v>
      </c>
      <c r="X48" s="53">
        <f t="shared" si="16"/>
        <v>0</v>
      </c>
      <c r="Y48" s="53">
        <f t="shared" si="16"/>
        <v>0</v>
      </c>
      <c r="Z48" s="53">
        <f t="shared" si="16"/>
        <v>0</v>
      </c>
      <c r="AA48" s="53">
        <f t="shared" si="16"/>
        <v>0</v>
      </c>
      <c r="AB48" s="53">
        <f t="shared" si="16"/>
        <v>0</v>
      </c>
      <c r="AC48" s="53">
        <f t="shared" si="16"/>
        <v>0</v>
      </c>
      <c r="AD48" s="53">
        <f t="shared" si="16"/>
        <v>0</v>
      </c>
      <c r="AE48" s="53">
        <f t="shared" si="16"/>
        <v>0</v>
      </c>
      <c r="AF48" s="54">
        <f>SUM(F48:AE48)</f>
        <v>0</v>
      </c>
    </row>
    <row r="49" spans="1:32" s="44" customFormat="1" outlineLevel="1">
      <c r="A49" s="346"/>
      <c r="B49" s="40"/>
      <c r="C49" s="55">
        <v>50</v>
      </c>
      <c r="D49" s="56" t="s">
        <v>19</v>
      </c>
      <c r="E49" s="57" t="s">
        <v>11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9"/>
      <c r="AD49" s="19">
        <v>0</v>
      </c>
      <c r="AE49" s="19"/>
      <c r="AF49" s="54">
        <f>SUM(F49:AE49)</f>
        <v>0</v>
      </c>
    </row>
    <row r="50" spans="1:32" s="44" customFormat="1" ht="30" customHeight="1" outlineLevel="1">
      <c r="A50" s="346"/>
      <c r="B50" s="40"/>
      <c r="C50" s="244" t="str">
        <f>IF(AF50&lt;=10%*AF49,"OK",IF(AF50&gt;=0,IF(AF49=0,"Brak nakładów-usuń wart rez. lub dodaj nakłady","ZA DUŻA WART. REZ")))</f>
        <v>OK</v>
      </c>
      <c r="D50" s="58" t="s">
        <v>20</v>
      </c>
      <c r="E50" s="235" t="s">
        <v>11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8"/>
      <c r="AF50" s="54">
        <f t="shared" ref="AF50:AF62" si="17">SUM(F50:AE50)</f>
        <v>0</v>
      </c>
    </row>
    <row r="51" spans="1:32" s="44" customFormat="1" ht="30" customHeight="1" outlineLevel="1">
      <c r="A51" s="346"/>
      <c r="B51" s="40"/>
      <c r="C51" s="277"/>
      <c r="D51" s="56" t="s">
        <v>21</v>
      </c>
      <c r="E51" s="235" t="s">
        <v>11</v>
      </c>
      <c r="F51" s="18">
        <v>0</v>
      </c>
      <c r="G51" s="342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9"/>
      <c r="AD51" s="19"/>
      <c r="AE51" s="19"/>
      <c r="AF51" s="54">
        <f t="shared" si="17"/>
        <v>0</v>
      </c>
    </row>
    <row r="52" spans="1:32" s="44" customFormat="1" ht="30" customHeight="1" outlineLevel="1">
      <c r="A52" s="346"/>
      <c r="B52" s="40"/>
      <c r="C52" s="244" t="str">
        <f>IF(AF52&lt;=90%*AF51,"OK",IF(AF52&gt;=0,IF(AF51=0,"Brak nakładów-usuń wart rez. lub dodaj nakłady","ZA DUŻA WART. REZ")))</f>
        <v>OK</v>
      </c>
      <c r="D52" s="58" t="s">
        <v>20</v>
      </c>
      <c r="E52" s="235" t="s">
        <v>11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1"/>
      <c r="AD52" s="11"/>
      <c r="AE52" s="11">
        <f>AF51*0.9</f>
        <v>0</v>
      </c>
      <c r="AF52" s="54">
        <f t="shared" si="17"/>
        <v>0</v>
      </c>
    </row>
    <row r="53" spans="1:32" s="44" customFormat="1" outlineLevel="1">
      <c r="A53" s="346"/>
      <c r="B53" s="40"/>
      <c r="C53" s="55" t="s">
        <v>22</v>
      </c>
      <c r="D53" s="56" t="s">
        <v>38</v>
      </c>
      <c r="E53" s="57" t="s">
        <v>11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9"/>
      <c r="AD53" s="19"/>
      <c r="AE53" s="19"/>
      <c r="AF53" s="54">
        <f t="shared" si="17"/>
        <v>0</v>
      </c>
    </row>
    <row r="54" spans="1:32" s="44" customFormat="1" ht="30" customHeight="1" outlineLevel="1">
      <c r="A54" s="346"/>
      <c r="B54" s="40"/>
      <c r="C54" s="244" t="str">
        <f>IF(AF54&lt;=10%*AF53,"OK",IF(AF54&gt;=0,IF(AF53=0,"Brak nakładów-usuń wart rez. lub dodaj nakłady","ZA DUŻA WART. REZ")))</f>
        <v>OK</v>
      </c>
      <c r="D54" s="58" t="s">
        <v>20</v>
      </c>
      <c r="E54" s="235" t="s">
        <v>11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8"/>
      <c r="AF54" s="54">
        <f t="shared" si="17"/>
        <v>0</v>
      </c>
    </row>
    <row r="55" spans="1:32" s="44" customFormat="1" ht="19.149999999999999" customHeight="1" outlineLevel="1">
      <c r="A55" s="346"/>
      <c r="B55" s="40"/>
      <c r="C55" s="55" t="s">
        <v>39</v>
      </c>
      <c r="D55" s="58" t="s">
        <v>40</v>
      </c>
      <c r="E55" s="57" t="s">
        <v>11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9"/>
      <c r="AD55" s="19">
        <v>0</v>
      </c>
      <c r="AE55" s="19"/>
      <c r="AF55" s="54">
        <f t="shared" si="17"/>
        <v>0</v>
      </c>
    </row>
    <row r="56" spans="1:32" s="44" customFormat="1" ht="30" customHeight="1" outlineLevel="1">
      <c r="A56" s="346"/>
      <c r="B56" s="40"/>
      <c r="C56" s="244" t="str">
        <f>IF(AF56&lt;=10%*AF55,"OK",IF(AF56&gt;=0,IF(AF55=0,"Brak nakładów-usuń wart rez. lub dodaj nakłady","ZA DUŻA WART. REZ")))</f>
        <v>OK</v>
      </c>
      <c r="D56" s="58" t="s">
        <v>20</v>
      </c>
      <c r="E56" s="235" t="s">
        <v>11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1"/>
      <c r="AE56" s="19">
        <v>0</v>
      </c>
      <c r="AF56" s="54">
        <f t="shared" si="17"/>
        <v>0</v>
      </c>
    </row>
    <row r="57" spans="1:32" s="44" customFormat="1" outlineLevel="1">
      <c r="A57" s="346"/>
      <c r="B57" s="40"/>
      <c r="C57" s="55" t="s">
        <v>26</v>
      </c>
      <c r="D57" s="58" t="s">
        <v>27</v>
      </c>
      <c r="E57" s="57" t="s">
        <v>11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9"/>
      <c r="AD57" s="19"/>
      <c r="AE57" s="19"/>
      <c r="AF57" s="54">
        <f t="shared" si="17"/>
        <v>0</v>
      </c>
    </row>
    <row r="58" spans="1:32" s="44" customFormat="1" ht="30" customHeight="1" outlineLevel="1">
      <c r="A58" s="346"/>
      <c r="B58" s="40"/>
      <c r="C58" s="244" t="str">
        <f>IF(AF58&lt;=10%*AF57,"OK",IF(AF58&gt;=0,IF(AF57=0,"Brak nakładów-usuń wart rez. lub dodaj nakłady","ZA DUŻA WART. REZ")))</f>
        <v>OK</v>
      </c>
      <c r="D58" s="58" t="s">
        <v>20</v>
      </c>
      <c r="E58" s="235" t="s">
        <v>11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8"/>
      <c r="AF58" s="54">
        <f t="shared" si="17"/>
        <v>0</v>
      </c>
    </row>
    <row r="59" spans="1:32" s="44" customFormat="1" outlineLevel="1">
      <c r="A59" s="346"/>
      <c r="B59" s="40"/>
      <c r="C59" s="55" t="s">
        <v>28</v>
      </c>
      <c r="D59" s="58" t="s">
        <v>29</v>
      </c>
      <c r="E59" s="57" t="s">
        <v>11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9"/>
      <c r="AD59" s="19"/>
      <c r="AE59" s="19"/>
      <c r="AF59" s="54">
        <f t="shared" si="17"/>
        <v>0</v>
      </c>
    </row>
    <row r="60" spans="1:32" s="44" customFormat="1" ht="30" customHeight="1" outlineLevel="1">
      <c r="A60" s="346"/>
      <c r="B60" s="40"/>
      <c r="C60" s="244" t="str">
        <f>IF(AF60&lt;=10%*AF59,"OK",IF(AF60&gt;=0,IF(AF59=0,"Brak nakładów-usuń wart rez. lub dodaj nakłady","ZA DUŻA WART. REZ")))</f>
        <v>OK</v>
      </c>
      <c r="D60" s="58" t="s">
        <v>20</v>
      </c>
      <c r="E60" s="235" t="s">
        <v>11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8"/>
      <c r="AF60" s="54">
        <f t="shared" si="17"/>
        <v>0</v>
      </c>
    </row>
    <row r="61" spans="1:32" s="44" customFormat="1" outlineLevel="1">
      <c r="A61" s="346"/>
      <c r="B61" s="40"/>
      <c r="C61" s="55"/>
      <c r="D61" s="58" t="s">
        <v>41</v>
      </c>
      <c r="E61" s="57" t="s">
        <v>11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9"/>
      <c r="AD61" s="19"/>
      <c r="AE61" s="19"/>
      <c r="AF61" s="54">
        <f t="shared" si="17"/>
        <v>0</v>
      </c>
    </row>
    <row r="62" spans="1:32" s="44" customFormat="1" ht="30" customHeight="1" outlineLevel="1">
      <c r="A62" s="346"/>
      <c r="B62" s="40"/>
      <c r="C62" s="244" t="str">
        <f>IF(AF62&lt;=10%*AF61,"OK",IF(AF62&gt;=0,IF(AF61=0,"Brak nakładów-usuń wart rez. lub dodaj nakłady","ZA DUŻA WART. REZ")))</f>
        <v>OK</v>
      </c>
      <c r="D62" s="58" t="s">
        <v>20</v>
      </c>
      <c r="E62" s="235" t="s">
        <v>11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8"/>
      <c r="AF62" s="54">
        <f t="shared" si="17"/>
        <v>0</v>
      </c>
    </row>
    <row r="63" spans="1:32" s="44" customFormat="1">
      <c r="A63" s="346"/>
      <c r="B63" s="40"/>
      <c r="C63" s="55"/>
      <c r="D63" s="59" t="s">
        <v>42</v>
      </c>
      <c r="E63" s="52" t="s">
        <v>11</v>
      </c>
      <c r="F63" s="53">
        <f>F65++F67+F69+F71+F73+F75</f>
        <v>0</v>
      </c>
      <c r="G63" s="53">
        <f t="shared" ref="G63:AE63" si="18">G65++G67+G69+G71+G73+G75</f>
        <v>0</v>
      </c>
      <c r="H63" s="53">
        <f t="shared" si="18"/>
        <v>0</v>
      </c>
      <c r="I63" s="53">
        <f t="shared" si="18"/>
        <v>0</v>
      </c>
      <c r="J63" s="53">
        <f t="shared" si="18"/>
        <v>0</v>
      </c>
      <c r="K63" s="53">
        <f t="shared" si="18"/>
        <v>0</v>
      </c>
      <c r="L63" s="53">
        <f t="shared" si="18"/>
        <v>0</v>
      </c>
      <c r="M63" s="53">
        <f t="shared" si="18"/>
        <v>0</v>
      </c>
      <c r="N63" s="53">
        <f t="shared" si="18"/>
        <v>0</v>
      </c>
      <c r="O63" s="53">
        <f t="shared" si="18"/>
        <v>0</v>
      </c>
      <c r="P63" s="53">
        <f>P65++P67+P69+P71+P73+P75</f>
        <v>0</v>
      </c>
      <c r="Q63" s="53">
        <f t="shared" si="18"/>
        <v>0</v>
      </c>
      <c r="R63" s="53">
        <f t="shared" si="18"/>
        <v>0</v>
      </c>
      <c r="S63" s="53">
        <f t="shared" si="18"/>
        <v>0</v>
      </c>
      <c r="T63" s="53">
        <f t="shared" si="18"/>
        <v>0</v>
      </c>
      <c r="U63" s="53">
        <f t="shared" si="18"/>
        <v>0</v>
      </c>
      <c r="V63" s="53">
        <f t="shared" si="18"/>
        <v>0</v>
      </c>
      <c r="W63" s="53">
        <f t="shared" si="18"/>
        <v>0</v>
      </c>
      <c r="X63" s="53">
        <f t="shared" si="18"/>
        <v>0</v>
      </c>
      <c r="Y63" s="53">
        <f t="shared" si="18"/>
        <v>0</v>
      </c>
      <c r="Z63" s="53">
        <f t="shared" si="18"/>
        <v>0</v>
      </c>
      <c r="AA63" s="53">
        <f t="shared" si="18"/>
        <v>0</v>
      </c>
      <c r="AB63" s="53">
        <f t="shared" si="18"/>
        <v>0</v>
      </c>
      <c r="AC63" s="53">
        <f t="shared" si="18"/>
        <v>0</v>
      </c>
      <c r="AD63" s="53">
        <f t="shared" si="18"/>
        <v>0</v>
      </c>
      <c r="AE63" s="53">
        <f t="shared" si="18"/>
        <v>0</v>
      </c>
      <c r="AF63" s="54">
        <f>SUM(F63:AE63)</f>
        <v>0</v>
      </c>
    </row>
    <row r="64" spans="1:32" s="44" customFormat="1" ht="28.9">
      <c r="A64" s="346"/>
      <c r="B64" s="40"/>
      <c r="C64" s="55"/>
      <c r="D64" s="236" t="s">
        <v>43</v>
      </c>
      <c r="E64" s="231" t="s">
        <v>11</v>
      </c>
      <c r="F64" s="53">
        <f>F66++F68+F70+F72+F74+F76</f>
        <v>0</v>
      </c>
      <c r="G64" s="53">
        <f t="shared" ref="G64:AE64" si="19">G66++G68+G70+G72+G74+G76</f>
        <v>0</v>
      </c>
      <c r="H64" s="53">
        <f t="shared" si="19"/>
        <v>0</v>
      </c>
      <c r="I64" s="53">
        <f t="shared" si="19"/>
        <v>0</v>
      </c>
      <c r="J64" s="53">
        <f t="shared" si="19"/>
        <v>0</v>
      </c>
      <c r="K64" s="53">
        <f t="shared" si="19"/>
        <v>0</v>
      </c>
      <c r="L64" s="53">
        <f t="shared" si="19"/>
        <v>0</v>
      </c>
      <c r="M64" s="53">
        <f t="shared" si="19"/>
        <v>0</v>
      </c>
      <c r="N64" s="53">
        <f t="shared" si="19"/>
        <v>0</v>
      </c>
      <c r="O64" s="53">
        <f t="shared" si="19"/>
        <v>0</v>
      </c>
      <c r="P64" s="53">
        <f t="shared" si="19"/>
        <v>0</v>
      </c>
      <c r="Q64" s="53">
        <f t="shared" si="19"/>
        <v>0</v>
      </c>
      <c r="R64" s="53">
        <f t="shared" si="19"/>
        <v>0</v>
      </c>
      <c r="S64" s="53">
        <f t="shared" si="19"/>
        <v>0</v>
      </c>
      <c r="T64" s="53">
        <f t="shared" si="19"/>
        <v>0</v>
      </c>
      <c r="U64" s="53">
        <f t="shared" si="19"/>
        <v>0</v>
      </c>
      <c r="V64" s="53">
        <f t="shared" si="19"/>
        <v>0</v>
      </c>
      <c r="W64" s="53">
        <f t="shared" si="19"/>
        <v>0</v>
      </c>
      <c r="X64" s="53">
        <f t="shared" si="19"/>
        <v>0</v>
      </c>
      <c r="Y64" s="53">
        <f t="shared" si="19"/>
        <v>0</v>
      </c>
      <c r="Z64" s="53">
        <f t="shared" si="19"/>
        <v>0</v>
      </c>
      <c r="AA64" s="53">
        <f t="shared" si="19"/>
        <v>0</v>
      </c>
      <c r="AB64" s="53">
        <f t="shared" si="19"/>
        <v>0</v>
      </c>
      <c r="AC64" s="53">
        <f t="shared" si="19"/>
        <v>0</v>
      </c>
      <c r="AD64" s="53">
        <f t="shared" si="19"/>
        <v>0</v>
      </c>
      <c r="AE64" s="53">
        <f t="shared" si="19"/>
        <v>0</v>
      </c>
      <c r="AF64" s="54">
        <f>SUM(F64:AE64)</f>
        <v>0</v>
      </c>
    </row>
    <row r="65" spans="1:32" s="44" customFormat="1" outlineLevel="1">
      <c r="A65" s="346"/>
      <c r="B65" s="40"/>
      <c r="C65" s="55">
        <v>50</v>
      </c>
      <c r="D65" s="56" t="s">
        <v>19</v>
      </c>
      <c r="E65" s="57" t="s">
        <v>11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9"/>
      <c r="AD65" s="19"/>
      <c r="AE65" s="19"/>
      <c r="AF65" s="54">
        <f>SUM(F65:AE65)</f>
        <v>0</v>
      </c>
    </row>
    <row r="66" spans="1:32" s="44" customFormat="1" ht="30" customHeight="1" outlineLevel="1">
      <c r="A66" s="346"/>
      <c r="B66" s="40"/>
      <c r="C66" s="244" t="str">
        <f>IF(AF66&lt;=10%*AF65,"OK",IF(AF66&gt;=0,IF(AF65=0,"Brak nakładów-usuń wart rez. lub dodaj nakłady","ZA DUŻA WART. REZ")))</f>
        <v>OK</v>
      </c>
      <c r="D66" s="58" t="s">
        <v>20</v>
      </c>
      <c r="E66" s="235" t="s">
        <v>11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8">
        <v>0</v>
      </c>
      <c r="AF66" s="54">
        <f t="shared" ref="AF66:AF76" si="20">SUM(F66:AE66)</f>
        <v>0</v>
      </c>
    </row>
    <row r="67" spans="1:32" s="44" customFormat="1" ht="30" customHeight="1" outlineLevel="1">
      <c r="A67" s="346"/>
      <c r="B67" s="40"/>
      <c r="C67" s="277"/>
      <c r="D67" s="56" t="s">
        <v>21</v>
      </c>
      <c r="E67" s="235" t="s">
        <v>11</v>
      </c>
      <c r="F67" s="18">
        <v>0</v>
      </c>
      <c r="G67" s="342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9"/>
      <c r="AD67" s="19"/>
      <c r="AE67" s="19"/>
      <c r="AF67" s="54">
        <f t="shared" si="20"/>
        <v>0</v>
      </c>
    </row>
    <row r="68" spans="1:32" s="44" customFormat="1" ht="30" customHeight="1" outlineLevel="1">
      <c r="A68" s="346"/>
      <c r="B68" s="40"/>
      <c r="C68" s="244" t="str">
        <f>IF(AF68&lt;=90%*AF67,"OK",IF(AF68&gt;=0,IF(AF67=0,"Brak nakładów-usuń wart rez. lub dodaj nakłady","ZA DUŻA WART. REZ")))</f>
        <v>OK</v>
      </c>
      <c r="D68" s="58" t="s">
        <v>20</v>
      </c>
      <c r="E68" s="235" t="s">
        <v>11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1"/>
      <c r="AD68" s="11"/>
      <c r="AE68" s="11">
        <f>AF67*0.9</f>
        <v>0</v>
      </c>
      <c r="AF68" s="54">
        <f t="shared" si="20"/>
        <v>0</v>
      </c>
    </row>
    <row r="69" spans="1:32" s="44" customFormat="1" outlineLevel="1">
      <c r="A69" s="346"/>
      <c r="B69" s="40"/>
      <c r="C69" s="55" t="s">
        <v>22</v>
      </c>
      <c r="D69" s="58" t="s">
        <v>25</v>
      </c>
      <c r="E69" s="57" t="s">
        <v>11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9"/>
      <c r="AD69" s="19"/>
      <c r="AE69" s="19"/>
      <c r="AF69" s="54">
        <f t="shared" si="20"/>
        <v>0</v>
      </c>
    </row>
    <row r="70" spans="1:32" s="44" customFormat="1" ht="30" customHeight="1" outlineLevel="1">
      <c r="A70" s="346"/>
      <c r="B70" s="40"/>
      <c r="C70" s="244" t="str">
        <f>IF(AF70&lt;=10%*AF69,"OK",IF(AF70&gt;=0,IF(AF69=0,"Brak nakładów-usuń wart rez. lub dodaj nakłady","ZA DUŻA WART. REZ")))</f>
        <v>OK</v>
      </c>
      <c r="D70" s="58" t="s">
        <v>20</v>
      </c>
      <c r="E70" s="235" t="s">
        <v>11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8"/>
      <c r="AF70" s="54">
        <f t="shared" si="20"/>
        <v>0</v>
      </c>
    </row>
    <row r="71" spans="1:32" s="44" customFormat="1" outlineLevel="1">
      <c r="A71" s="346"/>
      <c r="B71" s="40"/>
      <c r="C71" s="55" t="s">
        <v>24</v>
      </c>
      <c r="D71" s="58" t="s">
        <v>27</v>
      </c>
      <c r="E71" s="57" t="s">
        <v>11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9"/>
      <c r="AD71" s="19"/>
      <c r="AE71" s="19"/>
      <c r="AF71" s="54">
        <f t="shared" si="20"/>
        <v>0</v>
      </c>
    </row>
    <row r="72" spans="1:32" s="44" customFormat="1" ht="30" customHeight="1" outlineLevel="1">
      <c r="A72" s="346"/>
      <c r="B72" s="40"/>
      <c r="C72" s="244" t="str">
        <f>IF(AF72&lt;=10%*AF71,"OK",IF(AF72&gt;=0,IF(AF71=0,"Brak nakładów-usuń wart rez. lub dodaj nakłady","ZA DUŻA WART. REZ")))</f>
        <v>OK</v>
      </c>
      <c r="D72" s="58" t="s">
        <v>20</v>
      </c>
      <c r="E72" s="235" t="s">
        <v>11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8"/>
      <c r="AF72" s="54">
        <f t="shared" si="20"/>
        <v>0</v>
      </c>
    </row>
    <row r="73" spans="1:32" s="44" customFormat="1" outlineLevel="1">
      <c r="A73" s="346"/>
      <c r="B73" s="40"/>
      <c r="C73" s="55" t="s">
        <v>26</v>
      </c>
      <c r="D73" s="58" t="s">
        <v>29</v>
      </c>
      <c r="E73" s="57" t="s">
        <v>11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9"/>
      <c r="AD73" s="19"/>
      <c r="AE73" s="19"/>
      <c r="AF73" s="54">
        <f t="shared" si="20"/>
        <v>0</v>
      </c>
    </row>
    <row r="74" spans="1:32" s="44" customFormat="1" ht="30" customHeight="1" outlineLevel="1">
      <c r="A74" s="346"/>
      <c r="B74" s="40"/>
      <c r="C74" s="244" t="str">
        <f>IF(AF74&lt;=10%*AF73,"OK",IF(AF74&gt;=0,IF(AF73=0,"Brak nakładów-usuń wart rez. lub dodaj nakłady","ZA DUŻA WART. REZ")))</f>
        <v>OK</v>
      </c>
      <c r="D74" s="58" t="s">
        <v>20</v>
      </c>
      <c r="E74" s="235" t="s">
        <v>11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8"/>
      <c r="AF74" s="54">
        <f t="shared" si="20"/>
        <v>0</v>
      </c>
    </row>
    <row r="75" spans="1:32" s="44" customFormat="1" outlineLevel="1">
      <c r="A75" s="346"/>
      <c r="B75" s="40"/>
      <c r="C75" s="55" t="s">
        <v>28</v>
      </c>
      <c r="D75" s="58" t="s">
        <v>44</v>
      </c>
      <c r="E75" s="57" t="s">
        <v>11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9"/>
      <c r="AD75" s="19"/>
      <c r="AE75" s="19"/>
      <c r="AF75" s="54">
        <f t="shared" si="20"/>
        <v>0</v>
      </c>
    </row>
    <row r="76" spans="1:32" s="44" customFormat="1" ht="30" customHeight="1" outlineLevel="1">
      <c r="A76" s="346"/>
      <c r="B76" s="40"/>
      <c r="C76" s="244" t="str">
        <f>IF(AF76&lt;=10%*AF75,"OK",IF(AF76&gt;=0,IF(AF75=0,"Brak nakładów-usuń wart rez. lub dodaj nakłady","ZA DUŻA WART. REZ")))</f>
        <v>OK</v>
      </c>
      <c r="D76" s="58" t="s">
        <v>20</v>
      </c>
      <c r="E76" s="235" t="s">
        <v>11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8"/>
      <c r="AF76" s="54">
        <f t="shared" si="20"/>
        <v>0</v>
      </c>
    </row>
    <row r="77" spans="1:32" s="44" customFormat="1">
      <c r="A77" s="346"/>
      <c r="B77" s="40"/>
      <c r="C77" s="55"/>
      <c r="D77" s="59" t="s">
        <v>45</v>
      </c>
      <c r="E77" s="52" t="s">
        <v>11</v>
      </c>
      <c r="F77" s="53">
        <f>F79+F81+F83+F85+F87+F89</f>
        <v>0</v>
      </c>
      <c r="G77" s="53">
        <f t="shared" ref="G77:AE77" si="21">G79+G81+G83+G85+G87+G89</f>
        <v>0</v>
      </c>
      <c r="H77" s="53">
        <f t="shared" si="21"/>
        <v>0</v>
      </c>
      <c r="I77" s="53">
        <f t="shared" si="21"/>
        <v>0</v>
      </c>
      <c r="J77" s="53">
        <f t="shared" si="21"/>
        <v>0</v>
      </c>
      <c r="K77" s="53">
        <f>K79+K81+K83+K85+K87+K89</f>
        <v>0</v>
      </c>
      <c r="L77" s="53">
        <f t="shared" si="21"/>
        <v>0</v>
      </c>
      <c r="M77" s="53">
        <f t="shared" si="21"/>
        <v>0</v>
      </c>
      <c r="N77" s="53">
        <f t="shared" si="21"/>
        <v>0</v>
      </c>
      <c r="O77" s="53">
        <f t="shared" si="21"/>
        <v>0</v>
      </c>
      <c r="P77" s="53">
        <f t="shared" si="21"/>
        <v>0</v>
      </c>
      <c r="Q77" s="53">
        <f t="shared" si="21"/>
        <v>0</v>
      </c>
      <c r="R77" s="53">
        <f t="shared" si="21"/>
        <v>0</v>
      </c>
      <c r="S77" s="53">
        <f t="shared" si="21"/>
        <v>0</v>
      </c>
      <c r="T77" s="53">
        <f t="shared" si="21"/>
        <v>0</v>
      </c>
      <c r="U77" s="53">
        <f t="shared" si="21"/>
        <v>0</v>
      </c>
      <c r="V77" s="53">
        <f t="shared" si="21"/>
        <v>0</v>
      </c>
      <c r="W77" s="53">
        <f t="shared" si="21"/>
        <v>0</v>
      </c>
      <c r="X77" s="53">
        <f t="shared" si="21"/>
        <v>0</v>
      </c>
      <c r="Y77" s="53">
        <f t="shared" si="21"/>
        <v>0</v>
      </c>
      <c r="Z77" s="53">
        <f t="shared" si="21"/>
        <v>0</v>
      </c>
      <c r="AA77" s="53">
        <f t="shared" si="21"/>
        <v>0</v>
      </c>
      <c r="AB77" s="53">
        <f t="shared" si="21"/>
        <v>0</v>
      </c>
      <c r="AC77" s="53">
        <f t="shared" si="21"/>
        <v>0</v>
      </c>
      <c r="AD77" s="53">
        <f t="shared" si="21"/>
        <v>0</v>
      </c>
      <c r="AE77" s="53">
        <f t="shared" si="21"/>
        <v>0</v>
      </c>
      <c r="AF77" s="54">
        <f>SUM(F77:AE77)</f>
        <v>0</v>
      </c>
    </row>
    <row r="78" spans="1:32" s="44" customFormat="1" ht="28.9">
      <c r="A78" s="346"/>
      <c r="B78" s="40"/>
      <c r="C78" s="55"/>
      <c r="D78" s="236" t="s">
        <v>46</v>
      </c>
      <c r="E78" s="231" t="s">
        <v>11</v>
      </c>
      <c r="F78" s="53">
        <f>F80+F82+F84+F86+F88+F90</f>
        <v>0</v>
      </c>
      <c r="G78" s="53">
        <f t="shared" ref="G78:AE78" si="22">G80+G82+G84+G86+G88+G90</f>
        <v>0</v>
      </c>
      <c r="H78" s="53">
        <f t="shared" si="22"/>
        <v>0</v>
      </c>
      <c r="I78" s="53">
        <f t="shared" si="22"/>
        <v>0</v>
      </c>
      <c r="J78" s="53">
        <f t="shared" si="22"/>
        <v>0</v>
      </c>
      <c r="K78" s="53">
        <f>K80+K82+K84+K86+K88+K90</f>
        <v>0</v>
      </c>
      <c r="L78" s="53">
        <f t="shared" si="22"/>
        <v>0</v>
      </c>
      <c r="M78" s="53">
        <f t="shared" si="22"/>
        <v>0</v>
      </c>
      <c r="N78" s="53">
        <f>N80+N82+N84+N86+N88+N90</f>
        <v>0</v>
      </c>
      <c r="O78" s="53">
        <f t="shared" si="22"/>
        <v>0</v>
      </c>
      <c r="P78" s="53">
        <f t="shared" si="22"/>
        <v>0</v>
      </c>
      <c r="Q78" s="53">
        <f t="shared" si="22"/>
        <v>0</v>
      </c>
      <c r="R78" s="53">
        <f t="shared" si="22"/>
        <v>0</v>
      </c>
      <c r="S78" s="53">
        <f t="shared" si="22"/>
        <v>0</v>
      </c>
      <c r="T78" s="53">
        <f t="shared" si="22"/>
        <v>0</v>
      </c>
      <c r="U78" s="53">
        <f t="shared" si="22"/>
        <v>0</v>
      </c>
      <c r="V78" s="53">
        <f t="shared" si="22"/>
        <v>0</v>
      </c>
      <c r="W78" s="53">
        <f t="shared" si="22"/>
        <v>0</v>
      </c>
      <c r="X78" s="53">
        <f t="shared" si="22"/>
        <v>0</v>
      </c>
      <c r="Y78" s="53">
        <f t="shared" si="22"/>
        <v>0</v>
      </c>
      <c r="Z78" s="53">
        <f t="shared" si="22"/>
        <v>0</v>
      </c>
      <c r="AA78" s="53">
        <f t="shared" si="22"/>
        <v>0</v>
      </c>
      <c r="AB78" s="53">
        <f t="shared" si="22"/>
        <v>0</v>
      </c>
      <c r="AC78" s="53">
        <f t="shared" si="22"/>
        <v>0</v>
      </c>
      <c r="AD78" s="53">
        <f t="shared" si="22"/>
        <v>0</v>
      </c>
      <c r="AE78" s="53">
        <f t="shared" si="22"/>
        <v>0</v>
      </c>
      <c r="AF78" s="54">
        <f>SUM(F78:AE78)</f>
        <v>0</v>
      </c>
    </row>
    <row r="79" spans="1:32" s="44" customFormat="1" outlineLevel="1">
      <c r="A79" s="346"/>
      <c r="B79" s="40"/>
      <c r="C79" s="55">
        <v>50</v>
      </c>
      <c r="D79" s="56" t="s">
        <v>19</v>
      </c>
      <c r="E79" s="57" t="s">
        <v>11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9"/>
      <c r="AD79" s="19"/>
      <c r="AE79" s="19"/>
      <c r="AF79" s="54">
        <f>SUM(F79:AE79)</f>
        <v>0</v>
      </c>
    </row>
    <row r="80" spans="1:32" s="44" customFormat="1" ht="30" customHeight="1" outlineLevel="1">
      <c r="A80" s="346"/>
      <c r="B80" s="40"/>
      <c r="C80" s="244" t="str">
        <f>IF(AF80&lt;=10%*AF79,"OK",IF(AF80&gt;=0,IF(AF79=0,"Brak nakładów-usuń wart rez. lub dodaj nakłady","ZA DUŻA WART. REZ")))</f>
        <v>OK</v>
      </c>
      <c r="D80" s="58" t="s">
        <v>20</v>
      </c>
      <c r="E80" s="235" t="s">
        <v>11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8"/>
      <c r="AF80" s="54">
        <f t="shared" ref="AF80:AF90" si="23">SUM(F80:AE80)</f>
        <v>0</v>
      </c>
    </row>
    <row r="81" spans="1:32" s="44" customFormat="1" ht="30" customHeight="1" outlineLevel="1">
      <c r="A81" s="346"/>
      <c r="B81" s="40"/>
      <c r="C81" s="277"/>
      <c r="D81" s="56" t="s">
        <v>21</v>
      </c>
      <c r="E81" s="235" t="s">
        <v>11</v>
      </c>
      <c r="F81" s="18">
        <v>0</v>
      </c>
      <c r="G81" s="342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9"/>
      <c r="AD81" s="19"/>
      <c r="AE81" s="11">
        <f>AF80*0.9</f>
        <v>0</v>
      </c>
      <c r="AF81" s="54">
        <f t="shared" si="23"/>
        <v>0</v>
      </c>
    </row>
    <row r="82" spans="1:32" s="44" customFormat="1" ht="30" customHeight="1" outlineLevel="1">
      <c r="A82" s="346"/>
      <c r="B82" s="40"/>
      <c r="C82" s="244" t="str">
        <f>IF(AF82&lt;=90%*AF81,"OK",IF(AF82&gt;=0,IF(AF81=0,"Brak nakładów-usuń wart rez. lub dodaj nakłady","ZA DUŻA WART. REZ")))</f>
        <v>OK</v>
      </c>
      <c r="D82" s="58" t="s">
        <v>20</v>
      </c>
      <c r="E82" s="235" t="s">
        <v>11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1"/>
      <c r="AD82" s="11"/>
      <c r="AE82" s="11">
        <f>0.9*AF81</f>
        <v>0</v>
      </c>
      <c r="AF82" s="54">
        <f t="shared" si="23"/>
        <v>0</v>
      </c>
    </row>
    <row r="83" spans="1:32" s="44" customFormat="1" outlineLevel="1">
      <c r="A83" s="346"/>
      <c r="B83" s="40"/>
      <c r="C83" s="55" t="s">
        <v>22</v>
      </c>
      <c r="D83" s="58" t="s">
        <v>25</v>
      </c>
      <c r="E83" s="57" t="s">
        <v>11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9"/>
      <c r="AD83" s="19"/>
      <c r="AE83" s="19"/>
      <c r="AF83" s="54">
        <f t="shared" si="23"/>
        <v>0</v>
      </c>
    </row>
    <row r="84" spans="1:32" s="44" customFormat="1" ht="30" customHeight="1" outlineLevel="1">
      <c r="A84" s="346"/>
      <c r="B84" s="40"/>
      <c r="C84" s="244" t="str">
        <f>IF(AF84&lt;=10%*AF83,"OK",IF(AF84&gt;=0,IF(AF83=0,"Brak nakładów-usuń wart rez. lub dodaj nakłady","ZA DUŻA WART. REZ")))</f>
        <v>OK</v>
      </c>
      <c r="D84" s="58" t="s">
        <v>20</v>
      </c>
      <c r="E84" s="235" t="s">
        <v>11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8"/>
      <c r="AF84" s="54">
        <f t="shared" si="23"/>
        <v>0</v>
      </c>
    </row>
    <row r="85" spans="1:32" s="44" customFormat="1" outlineLevel="1">
      <c r="A85" s="346"/>
      <c r="B85" s="40"/>
      <c r="C85" s="55" t="s">
        <v>24</v>
      </c>
      <c r="D85" s="58" t="s">
        <v>27</v>
      </c>
      <c r="E85" s="57" t="s">
        <v>11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9"/>
      <c r="AD85" s="19"/>
      <c r="AE85" s="19"/>
      <c r="AF85" s="54">
        <f t="shared" si="23"/>
        <v>0</v>
      </c>
    </row>
    <row r="86" spans="1:32" s="44" customFormat="1" ht="30" customHeight="1" outlineLevel="1">
      <c r="A86" s="346"/>
      <c r="B86" s="40"/>
      <c r="C86" s="244" t="str">
        <f>IF(AF86&lt;=10%*AF85,"OK",IF(AF86&gt;=0,IF(AF85=0,"Brak nakładów-usuń wart rez. lub dodaj nakłady","ZA DUŻA WART. REZ")))</f>
        <v>OK</v>
      </c>
      <c r="D86" s="58" t="s">
        <v>20</v>
      </c>
      <c r="E86" s="235" t="s">
        <v>11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8"/>
      <c r="AF86" s="54">
        <f t="shared" si="23"/>
        <v>0</v>
      </c>
    </row>
    <row r="87" spans="1:32" s="44" customFormat="1" outlineLevel="1">
      <c r="A87" s="346"/>
      <c r="B87" s="40"/>
      <c r="C87" s="55" t="s">
        <v>26</v>
      </c>
      <c r="D87" s="58" t="s">
        <v>29</v>
      </c>
      <c r="E87" s="57" t="s">
        <v>11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9"/>
      <c r="AD87" s="19"/>
      <c r="AE87" s="19"/>
      <c r="AF87" s="54">
        <f t="shared" si="23"/>
        <v>0</v>
      </c>
    </row>
    <row r="88" spans="1:32" s="44" customFormat="1" ht="30" customHeight="1" outlineLevel="1">
      <c r="A88" s="346"/>
      <c r="B88" s="40"/>
      <c r="C88" s="244" t="str">
        <f>IF(AF88&lt;=10%*AF87,"OK",IF(AF88&gt;=0,IF(AF87=0,"Brak nakładów-usuń wart rez. lub dodaj nakłady","ZA DUŻA WART. REZ")))</f>
        <v>OK</v>
      </c>
      <c r="D88" s="58" t="s">
        <v>20</v>
      </c>
      <c r="E88" s="235" t="s">
        <v>11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8"/>
      <c r="AF88" s="54">
        <f t="shared" si="23"/>
        <v>0</v>
      </c>
    </row>
    <row r="89" spans="1:32" s="44" customFormat="1" outlineLevel="1">
      <c r="A89" s="346"/>
      <c r="B89" s="40"/>
      <c r="C89" s="55" t="s">
        <v>28</v>
      </c>
      <c r="D89" s="58" t="s">
        <v>47</v>
      </c>
      <c r="E89" s="57" t="s">
        <v>11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9"/>
      <c r="AD89" s="19"/>
      <c r="AE89" s="19"/>
      <c r="AF89" s="54">
        <f t="shared" si="23"/>
        <v>0</v>
      </c>
    </row>
    <row r="90" spans="1:32" s="44" customFormat="1" ht="30" customHeight="1" outlineLevel="1">
      <c r="A90" s="346"/>
      <c r="B90" s="40"/>
      <c r="C90" s="244" t="str">
        <f>IF(AF90&lt;=5%*AF89,"OK",IF(AF90&gt;=0,IF(AF89=0,"Brak nakładów-usuń wart rez. lub dodaj nakłady","ZA DUŻA WART. REZ")))</f>
        <v>OK</v>
      </c>
      <c r="D90" s="58" t="s">
        <v>20</v>
      </c>
      <c r="E90" s="235" t="s">
        <v>11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8"/>
      <c r="AF90" s="54">
        <f t="shared" si="23"/>
        <v>0</v>
      </c>
    </row>
    <row r="91" spans="1:32" s="44" customFormat="1">
      <c r="A91" s="346"/>
      <c r="B91" s="40"/>
      <c r="C91" s="55"/>
      <c r="D91" s="60" t="s">
        <v>48</v>
      </c>
      <c r="E91" s="61" t="s">
        <v>11</v>
      </c>
      <c r="F91" s="62">
        <f>F95+F93+F97+F99+F101+F103+F105</f>
        <v>0</v>
      </c>
      <c r="G91" s="62">
        <f t="shared" ref="G91:AE91" si="24">G95+G93+G97+G99+G101+G103+G105</f>
        <v>0</v>
      </c>
      <c r="H91" s="62">
        <f t="shared" si="24"/>
        <v>0</v>
      </c>
      <c r="I91" s="62">
        <f t="shared" si="24"/>
        <v>0</v>
      </c>
      <c r="J91" s="62">
        <f t="shared" si="24"/>
        <v>0</v>
      </c>
      <c r="K91" s="62">
        <f t="shared" si="24"/>
        <v>0</v>
      </c>
      <c r="L91" s="62">
        <f t="shared" si="24"/>
        <v>0</v>
      </c>
      <c r="M91" s="62">
        <f t="shared" si="24"/>
        <v>0</v>
      </c>
      <c r="N91" s="62">
        <f t="shared" si="24"/>
        <v>0</v>
      </c>
      <c r="O91" s="62">
        <f t="shared" si="24"/>
        <v>0</v>
      </c>
      <c r="P91" s="62">
        <f t="shared" si="24"/>
        <v>0</v>
      </c>
      <c r="Q91" s="62">
        <f t="shared" si="24"/>
        <v>0</v>
      </c>
      <c r="R91" s="62">
        <f t="shared" si="24"/>
        <v>0</v>
      </c>
      <c r="S91" s="62">
        <f t="shared" si="24"/>
        <v>0</v>
      </c>
      <c r="T91" s="62">
        <f t="shared" si="24"/>
        <v>0</v>
      </c>
      <c r="U91" s="62">
        <f t="shared" si="24"/>
        <v>0</v>
      </c>
      <c r="V91" s="62">
        <f t="shared" si="24"/>
        <v>0</v>
      </c>
      <c r="W91" s="62">
        <f t="shared" si="24"/>
        <v>0</v>
      </c>
      <c r="X91" s="62">
        <f t="shared" si="24"/>
        <v>0</v>
      </c>
      <c r="Y91" s="62">
        <f t="shared" si="24"/>
        <v>0</v>
      </c>
      <c r="Z91" s="62">
        <f t="shared" si="24"/>
        <v>0</v>
      </c>
      <c r="AA91" s="62">
        <f t="shared" si="24"/>
        <v>0</v>
      </c>
      <c r="AB91" s="62">
        <f t="shared" si="24"/>
        <v>0</v>
      </c>
      <c r="AC91" s="62">
        <f t="shared" si="24"/>
        <v>0</v>
      </c>
      <c r="AD91" s="62">
        <f t="shared" si="24"/>
        <v>0</v>
      </c>
      <c r="AE91" s="62">
        <f t="shared" si="24"/>
        <v>0</v>
      </c>
      <c r="AF91" s="63">
        <f>SUM(F91:AE91)</f>
        <v>0</v>
      </c>
    </row>
    <row r="92" spans="1:32" s="44" customFormat="1">
      <c r="A92" s="346"/>
      <c r="B92" s="40"/>
      <c r="C92" s="55"/>
      <c r="D92" s="237" t="s">
        <v>49</v>
      </c>
      <c r="E92" s="238" t="s">
        <v>11</v>
      </c>
      <c r="F92" s="4">
        <f>F96+F98+F100+F102+F104+F106</f>
        <v>0</v>
      </c>
      <c r="G92" s="4">
        <f t="shared" ref="G92:AE92" si="25">G96+G98+G100+G102+G104+G106</f>
        <v>0</v>
      </c>
      <c r="H92" s="4">
        <f t="shared" si="25"/>
        <v>0</v>
      </c>
      <c r="I92" s="4">
        <f t="shared" si="25"/>
        <v>0</v>
      </c>
      <c r="J92" s="4">
        <f t="shared" si="25"/>
        <v>0</v>
      </c>
      <c r="K92" s="4">
        <f t="shared" si="25"/>
        <v>0</v>
      </c>
      <c r="L92" s="4">
        <f t="shared" si="25"/>
        <v>0</v>
      </c>
      <c r="M92" s="4">
        <f t="shared" si="25"/>
        <v>0</v>
      </c>
      <c r="N92" s="4">
        <f t="shared" si="25"/>
        <v>0</v>
      </c>
      <c r="O92" s="4">
        <f t="shared" si="25"/>
        <v>0</v>
      </c>
      <c r="P92" s="4">
        <f t="shared" si="25"/>
        <v>0</v>
      </c>
      <c r="Q92" s="4">
        <f t="shared" si="25"/>
        <v>0</v>
      </c>
      <c r="R92" s="4">
        <f t="shared" si="25"/>
        <v>0</v>
      </c>
      <c r="S92" s="4">
        <f t="shared" si="25"/>
        <v>0</v>
      </c>
      <c r="T92" s="4">
        <f t="shared" si="25"/>
        <v>0</v>
      </c>
      <c r="U92" s="4">
        <f t="shared" si="25"/>
        <v>0</v>
      </c>
      <c r="V92" s="4">
        <f t="shared" si="25"/>
        <v>0</v>
      </c>
      <c r="W92" s="4">
        <f t="shared" si="25"/>
        <v>0</v>
      </c>
      <c r="X92" s="4">
        <f t="shared" si="25"/>
        <v>0</v>
      </c>
      <c r="Y92" s="4">
        <f t="shared" si="25"/>
        <v>0</v>
      </c>
      <c r="Z92" s="4">
        <f t="shared" si="25"/>
        <v>0</v>
      </c>
      <c r="AA92" s="4">
        <f t="shared" si="25"/>
        <v>0</v>
      </c>
      <c r="AB92" s="4">
        <f t="shared" si="25"/>
        <v>0</v>
      </c>
      <c r="AC92" s="4">
        <f t="shared" si="25"/>
        <v>0</v>
      </c>
      <c r="AD92" s="4"/>
      <c r="AE92" s="4">
        <f t="shared" si="25"/>
        <v>0</v>
      </c>
      <c r="AF92" s="63">
        <f>SUM(F92:AE92)</f>
        <v>0</v>
      </c>
    </row>
    <row r="93" spans="1:32" s="44" customFormat="1">
      <c r="A93" s="346"/>
      <c r="B93" s="40"/>
      <c r="C93" s="277"/>
      <c r="D93" s="56" t="s">
        <v>21</v>
      </c>
      <c r="E93" s="235" t="s">
        <v>11</v>
      </c>
      <c r="F93" s="18">
        <v>0</v>
      </c>
      <c r="G93" s="342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9"/>
      <c r="AD93" s="19"/>
      <c r="AE93" s="19"/>
      <c r="AF93" s="63">
        <f t="shared" ref="AF93:AF106" si="26">SUM(F93:AE93)</f>
        <v>0</v>
      </c>
    </row>
    <row r="94" spans="1:32" s="44" customFormat="1">
      <c r="A94" s="346"/>
      <c r="B94" s="40"/>
      <c r="C94" s="244" t="str">
        <f>IF(AF94&lt;=90%*AF93,"OK",IF(AF94&gt;=0,IF(AF93=0,"Brak nakładów-usuń wart rez. lub dodaj nakłady","ZA DUŻA WART. REZ")))</f>
        <v>OK</v>
      </c>
      <c r="D94" s="58" t="s">
        <v>20</v>
      </c>
      <c r="E94" s="235" t="s">
        <v>11</v>
      </c>
      <c r="F94" s="1"/>
      <c r="G94" s="1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9"/>
      <c r="AD94" s="19"/>
      <c r="AE94" s="11">
        <f>AF93*0.9</f>
        <v>0</v>
      </c>
      <c r="AF94" s="63">
        <f t="shared" si="26"/>
        <v>0</v>
      </c>
    </row>
    <row r="95" spans="1:32" s="44" customFormat="1" outlineLevel="1">
      <c r="A95" s="346"/>
      <c r="B95" s="40"/>
      <c r="C95" s="55" t="s">
        <v>50</v>
      </c>
      <c r="D95" s="64" t="s">
        <v>51</v>
      </c>
      <c r="E95" s="57" t="s">
        <v>11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9"/>
      <c r="AD95" s="19"/>
      <c r="AE95" s="19"/>
      <c r="AF95" s="63">
        <f t="shared" si="26"/>
        <v>0</v>
      </c>
    </row>
    <row r="96" spans="1:32" s="44" customFormat="1" ht="30" customHeight="1" outlineLevel="1">
      <c r="A96" s="346"/>
      <c r="B96" s="40"/>
      <c r="C96" s="244" t="str">
        <f>IF(AF96&lt;=10%*AF95,"OK",IF(AF96&gt;=0,IF(AF95=0,"Brak nakładów-usuń wart rez. lub dodaj nakłady","ZA DUŻA WART. REZ")))</f>
        <v>OK</v>
      </c>
      <c r="D96" s="64" t="s">
        <v>20</v>
      </c>
      <c r="E96" s="235" t="s">
        <v>11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8"/>
      <c r="AF96" s="63">
        <f t="shared" si="26"/>
        <v>0</v>
      </c>
    </row>
    <row r="97" spans="1:32" s="44" customFormat="1" outlineLevel="1">
      <c r="A97" s="346"/>
      <c r="B97" s="40"/>
      <c r="C97" s="55" t="s">
        <v>28</v>
      </c>
      <c r="D97" s="64" t="s">
        <v>52</v>
      </c>
      <c r="E97" s="57" t="s">
        <v>11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9"/>
      <c r="AD97" s="19"/>
      <c r="AE97" s="19"/>
      <c r="AF97" s="63">
        <f t="shared" si="26"/>
        <v>0</v>
      </c>
    </row>
    <row r="98" spans="1:32" s="44" customFormat="1" ht="30" customHeight="1" outlineLevel="1">
      <c r="A98" s="346"/>
      <c r="B98" s="40"/>
      <c r="C98" s="244" t="str">
        <f>IF(AF98&lt;=10%*AF97,"OK",IF(AF98&gt;=0,IF(AF97=0,"Brak nakładów-usuń wart rez. lub dodaj nakłady","ZA DUŻA WART. REZ")))</f>
        <v>OK</v>
      </c>
      <c r="D98" s="64" t="s">
        <v>20</v>
      </c>
      <c r="E98" s="235" t="s">
        <v>11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8"/>
      <c r="AF98" s="63">
        <f t="shared" si="26"/>
        <v>0</v>
      </c>
    </row>
    <row r="99" spans="1:32" s="44" customFormat="1" outlineLevel="1">
      <c r="A99" s="346"/>
      <c r="B99" s="40"/>
      <c r="C99" s="55" t="s">
        <v>24</v>
      </c>
      <c r="D99" s="64" t="s">
        <v>25</v>
      </c>
      <c r="E99" s="57" t="s">
        <v>11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9"/>
      <c r="AD99" s="19"/>
      <c r="AE99" s="19"/>
      <c r="AF99" s="63">
        <f t="shared" si="26"/>
        <v>0</v>
      </c>
    </row>
    <row r="100" spans="1:32" s="44" customFormat="1" ht="30" customHeight="1" outlineLevel="1">
      <c r="A100" s="346"/>
      <c r="B100" s="40"/>
      <c r="C100" s="244" t="str">
        <f>IF(AF100&lt;=10%*AF99,"OK",IF(AF100&gt;=0,IF(AF99=0,"Brak nakładów-usuń wart rez. lub dodaj nakłady","ZA DUŻA WART. REZ")))</f>
        <v>OK</v>
      </c>
      <c r="D100" s="64" t="s">
        <v>20</v>
      </c>
      <c r="E100" s="235" t="s">
        <v>11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8"/>
      <c r="AF100" s="63">
        <f t="shared" si="26"/>
        <v>0</v>
      </c>
    </row>
    <row r="101" spans="1:32" s="44" customFormat="1" outlineLevel="1">
      <c r="A101" s="346"/>
      <c r="B101" s="40"/>
      <c r="C101" s="55" t="s">
        <v>26</v>
      </c>
      <c r="D101" s="58" t="s">
        <v>27</v>
      </c>
      <c r="E101" s="57" t="s">
        <v>11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9"/>
      <c r="AD101" s="19"/>
      <c r="AE101" s="19"/>
      <c r="AF101" s="63">
        <f t="shared" si="26"/>
        <v>0</v>
      </c>
    </row>
    <row r="102" spans="1:32" s="44" customFormat="1" ht="30" customHeight="1" outlineLevel="1">
      <c r="A102" s="346"/>
      <c r="B102" s="40"/>
      <c r="C102" s="244" t="str">
        <f>IF(AF102&lt;=10%*AF101,"OK",IF(AF102&gt;=0,IF(AF101=0,"Brak nakładów-usuń wart rez. lub dodaj nakłady","ZA DUŻA WART. REZ")))</f>
        <v>OK</v>
      </c>
      <c r="D102" s="58" t="s">
        <v>20</v>
      </c>
      <c r="E102" s="235" t="s">
        <v>11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8"/>
      <c r="AF102" s="63">
        <f t="shared" si="26"/>
        <v>0</v>
      </c>
    </row>
    <row r="103" spans="1:32" s="44" customFormat="1" outlineLevel="1">
      <c r="A103" s="346"/>
      <c r="B103" s="40"/>
      <c r="C103" s="55" t="s">
        <v>28</v>
      </c>
      <c r="D103" s="58" t="s">
        <v>29</v>
      </c>
      <c r="E103" s="57" t="s">
        <v>11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9"/>
      <c r="AD103" s="19"/>
      <c r="AE103" s="19"/>
      <c r="AF103" s="63">
        <f t="shared" si="26"/>
        <v>0</v>
      </c>
    </row>
    <row r="104" spans="1:32" s="44" customFormat="1" ht="30" customHeight="1" outlineLevel="1">
      <c r="A104" s="346"/>
      <c r="B104" s="40"/>
      <c r="C104" s="244" t="str">
        <f>IF(AF104&lt;=10%*AF103,"OK",IF(AF104&gt;=0,IF(AF103=0,"Brak nakładów-usuń wart rez. lub dodaj nakłady","ZA DUŻA WART. REZ")))</f>
        <v>OK</v>
      </c>
      <c r="D104" s="58" t="s">
        <v>20</v>
      </c>
      <c r="E104" s="235" t="s">
        <v>11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8"/>
      <c r="AF104" s="63">
        <f t="shared" si="26"/>
        <v>0</v>
      </c>
    </row>
    <row r="105" spans="1:32" s="44" customFormat="1" outlineLevel="1">
      <c r="A105" s="346"/>
      <c r="B105" s="40"/>
      <c r="C105" s="55"/>
      <c r="D105" s="58" t="s">
        <v>30</v>
      </c>
      <c r="E105" s="57" t="s">
        <v>11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9"/>
      <c r="AD105" s="19"/>
      <c r="AE105" s="19"/>
      <c r="AF105" s="63">
        <f t="shared" si="26"/>
        <v>0</v>
      </c>
    </row>
    <row r="106" spans="1:32" s="44" customFormat="1" ht="30" customHeight="1" outlineLevel="1">
      <c r="A106" s="346"/>
      <c r="B106" s="40"/>
      <c r="C106" s="244" t="str">
        <f>IF(AF106&lt;=10%*AF105,"OK",IF(AF106&gt;=0,IF(AF105=0,"Brak nakładów-usuń wart rez. lub dodaj nakłady","ZA DUŻA WART. REZ")))</f>
        <v>OK</v>
      </c>
      <c r="D106" s="58" t="s">
        <v>20</v>
      </c>
      <c r="E106" s="235" t="s">
        <v>11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8"/>
      <c r="AF106" s="63">
        <f t="shared" si="26"/>
        <v>0</v>
      </c>
    </row>
    <row r="107" spans="1:32" s="44" customFormat="1">
      <c r="A107" s="346"/>
      <c r="B107" s="40"/>
      <c r="C107" s="55"/>
      <c r="D107" s="65" t="s">
        <v>53</v>
      </c>
      <c r="E107" s="66" t="s">
        <v>11</v>
      </c>
      <c r="F107" s="67">
        <f>F109+F119</f>
        <v>0</v>
      </c>
      <c r="G107" s="67">
        <f t="shared" ref="G107:AE107" si="27">G109+G119</f>
        <v>0</v>
      </c>
      <c r="H107" s="67">
        <f t="shared" si="27"/>
        <v>0</v>
      </c>
      <c r="I107" s="67">
        <f t="shared" si="27"/>
        <v>0</v>
      </c>
      <c r="J107" s="67">
        <f t="shared" si="27"/>
        <v>0</v>
      </c>
      <c r="K107" s="67">
        <f t="shared" si="27"/>
        <v>0</v>
      </c>
      <c r="L107" s="67">
        <f t="shared" si="27"/>
        <v>0</v>
      </c>
      <c r="M107" s="67">
        <f t="shared" si="27"/>
        <v>0</v>
      </c>
      <c r="N107" s="67">
        <f t="shared" si="27"/>
        <v>0</v>
      </c>
      <c r="O107" s="67">
        <f t="shared" si="27"/>
        <v>0</v>
      </c>
      <c r="P107" s="67">
        <f t="shared" si="27"/>
        <v>0</v>
      </c>
      <c r="Q107" s="67">
        <f t="shared" si="27"/>
        <v>0</v>
      </c>
      <c r="R107" s="67">
        <f t="shared" si="27"/>
        <v>0</v>
      </c>
      <c r="S107" s="67">
        <f t="shared" si="27"/>
        <v>0</v>
      </c>
      <c r="T107" s="67">
        <f t="shared" si="27"/>
        <v>0</v>
      </c>
      <c r="U107" s="67">
        <f t="shared" si="27"/>
        <v>0</v>
      </c>
      <c r="V107" s="67">
        <f t="shared" si="27"/>
        <v>0</v>
      </c>
      <c r="W107" s="67">
        <f t="shared" si="27"/>
        <v>0</v>
      </c>
      <c r="X107" s="67">
        <f t="shared" si="27"/>
        <v>0</v>
      </c>
      <c r="Y107" s="67">
        <f t="shared" si="27"/>
        <v>0</v>
      </c>
      <c r="Z107" s="67">
        <f t="shared" si="27"/>
        <v>0</v>
      </c>
      <c r="AA107" s="67">
        <f t="shared" si="27"/>
        <v>0</v>
      </c>
      <c r="AB107" s="67">
        <f t="shared" si="27"/>
        <v>0</v>
      </c>
      <c r="AC107" s="67">
        <f t="shared" si="27"/>
        <v>0</v>
      </c>
      <c r="AD107" s="67">
        <f t="shared" si="27"/>
        <v>0</v>
      </c>
      <c r="AE107" s="67">
        <f t="shared" si="27"/>
        <v>0</v>
      </c>
      <c r="AF107" s="68">
        <f>SUM(F107:AE107)</f>
        <v>0</v>
      </c>
    </row>
    <row r="108" spans="1:32" s="44" customFormat="1">
      <c r="A108" s="346"/>
      <c r="B108" s="40"/>
      <c r="C108" s="55"/>
      <c r="D108" s="239" t="s">
        <v>54</v>
      </c>
      <c r="E108" s="240" t="s">
        <v>11</v>
      </c>
      <c r="F108" s="7">
        <f>F110+F120</f>
        <v>0</v>
      </c>
      <c r="G108" s="7">
        <f t="shared" ref="G108:AE108" si="28">G110+G120</f>
        <v>0</v>
      </c>
      <c r="H108" s="7">
        <f t="shared" si="28"/>
        <v>0</v>
      </c>
      <c r="I108" s="7">
        <f t="shared" si="28"/>
        <v>0</v>
      </c>
      <c r="J108" s="7">
        <f t="shared" si="28"/>
        <v>0</v>
      </c>
      <c r="K108" s="7">
        <f t="shared" si="28"/>
        <v>0</v>
      </c>
      <c r="L108" s="7">
        <f t="shared" si="28"/>
        <v>0</v>
      </c>
      <c r="M108" s="7">
        <f t="shared" si="28"/>
        <v>0</v>
      </c>
      <c r="N108" s="7">
        <f t="shared" si="28"/>
        <v>0</v>
      </c>
      <c r="O108" s="7">
        <f t="shared" si="28"/>
        <v>0</v>
      </c>
      <c r="P108" s="7">
        <f t="shared" si="28"/>
        <v>0</v>
      </c>
      <c r="Q108" s="7">
        <f t="shared" si="28"/>
        <v>0</v>
      </c>
      <c r="R108" s="7">
        <f t="shared" si="28"/>
        <v>0</v>
      </c>
      <c r="S108" s="7">
        <f t="shared" si="28"/>
        <v>0</v>
      </c>
      <c r="T108" s="7">
        <f t="shared" si="28"/>
        <v>0</v>
      </c>
      <c r="U108" s="7">
        <f t="shared" si="28"/>
        <v>0</v>
      </c>
      <c r="V108" s="7">
        <f t="shared" si="28"/>
        <v>0</v>
      </c>
      <c r="W108" s="7">
        <f t="shared" si="28"/>
        <v>0</v>
      </c>
      <c r="X108" s="7">
        <f t="shared" si="28"/>
        <v>0</v>
      </c>
      <c r="Y108" s="7">
        <f t="shared" si="28"/>
        <v>0</v>
      </c>
      <c r="Z108" s="7">
        <f t="shared" si="28"/>
        <v>0</v>
      </c>
      <c r="AA108" s="7">
        <f t="shared" si="28"/>
        <v>0</v>
      </c>
      <c r="AB108" s="7">
        <f t="shared" si="28"/>
        <v>0</v>
      </c>
      <c r="AC108" s="7">
        <f t="shared" si="28"/>
        <v>0</v>
      </c>
      <c r="AD108" s="7">
        <f t="shared" si="28"/>
        <v>0</v>
      </c>
      <c r="AE108" s="67">
        <f t="shared" si="28"/>
        <v>0</v>
      </c>
      <c r="AF108" s="68">
        <f>SUM(F108:AE108)</f>
        <v>0</v>
      </c>
    </row>
    <row r="109" spans="1:32" s="44" customFormat="1">
      <c r="A109" s="346"/>
      <c r="B109" s="40"/>
      <c r="C109" s="55"/>
      <c r="D109" s="69" t="s">
        <v>55</v>
      </c>
      <c r="E109" s="70" t="s">
        <v>11</v>
      </c>
      <c r="F109" s="71">
        <f>F111+F113+F115+F117</f>
        <v>0</v>
      </c>
      <c r="G109" s="71">
        <f t="shared" ref="G109:AE109" si="29">G111+G113+G115+G117</f>
        <v>0</v>
      </c>
      <c r="H109" s="71">
        <f t="shared" si="29"/>
        <v>0</v>
      </c>
      <c r="I109" s="71">
        <f t="shared" si="29"/>
        <v>0</v>
      </c>
      <c r="J109" s="71">
        <f t="shared" si="29"/>
        <v>0</v>
      </c>
      <c r="K109" s="71">
        <f t="shared" si="29"/>
        <v>0</v>
      </c>
      <c r="L109" s="71">
        <f t="shared" si="29"/>
        <v>0</v>
      </c>
      <c r="M109" s="71">
        <f t="shared" si="29"/>
        <v>0</v>
      </c>
      <c r="N109" s="71">
        <f t="shared" si="29"/>
        <v>0</v>
      </c>
      <c r="O109" s="71">
        <f t="shared" si="29"/>
        <v>0</v>
      </c>
      <c r="P109" s="71">
        <f t="shared" si="29"/>
        <v>0</v>
      </c>
      <c r="Q109" s="71">
        <f t="shared" si="29"/>
        <v>0</v>
      </c>
      <c r="R109" s="71">
        <f t="shared" si="29"/>
        <v>0</v>
      </c>
      <c r="S109" s="71">
        <f t="shared" si="29"/>
        <v>0</v>
      </c>
      <c r="T109" s="71">
        <f t="shared" si="29"/>
        <v>0</v>
      </c>
      <c r="U109" s="71">
        <f t="shared" si="29"/>
        <v>0</v>
      </c>
      <c r="V109" s="71">
        <f t="shared" si="29"/>
        <v>0</v>
      </c>
      <c r="W109" s="71">
        <f t="shared" si="29"/>
        <v>0</v>
      </c>
      <c r="X109" s="71">
        <f t="shared" si="29"/>
        <v>0</v>
      </c>
      <c r="Y109" s="71">
        <f t="shared" si="29"/>
        <v>0</v>
      </c>
      <c r="Z109" s="71">
        <f t="shared" si="29"/>
        <v>0</v>
      </c>
      <c r="AA109" s="71">
        <f t="shared" si="29"/>
        <v>0</v>
      </c>
      <c r="AB109" s="71">
        <f t="shared" si="29"/>
        <v>0</v>
      </c>
      <c r="AC109" s="71">
        <f t="shared" si="29"/>
        <v>0</v>
      </c>
      <c r="AD109" s="71">
        <f t="shared" si="29"/>
        <v>0</v>
      </c>
      <c r="AE109" s="71">
        <f t="shared" si="29"/>
        <v>0</v>
      </c>
      <c r="AF109" s="72">
        <f>SUM(F109:AE109)</f>
        <v>0</v>
      </c>
    </row>
    <row r="110" spans="1:32" s="44" customFormat="1">
      <c r="A110" s="346"/>
      <c r="B110" s="40"/>
      <c r="C110" s="55"/>
      <c r="D110" s="241" t="s">
        <v>56</v>
      </c>
      <c r="E110" s="242" t="s">
        <v>11</v>
      </c>
      <c r="F110" s="9">
        <f>F112+F114+F116+F118</f>
        <v>0</v>
      </c>
      <c r="G110" s="9">
        <f t="shared" ref="G110:AE110" si="30">G112+G114+G116+G118</f>
        <v>0</v>
      </c>
      <c r="H110" s="9">
        <f t="shared" si="30"/>
        <v>0</v>
      </c>
      <c r="I110" s="9">
        <f t="shared" si="30"/>
        <v>0</v>
      </c>
      <c r="J110" s="9">
        <f t="shared" si="30"/>
        <v>0</v>
      </c>
      <c r="K110" s="9">
        <f t="shared" si="30"/>
        <v>0</v>
      </c>
      <c r="L110" s="9">
        <f t="shared" si="30"/>
        <v>0</v>
      </c>
      <c r="M110" s="9">
        <f t="shared" si="30"/>
        <v>0</v>
      </c>
      <c r="N110" s="9">
        <f t="shared" si="30"/>
        <v>0</v>
      </c>
      <c r="O110" s="9">
        <f t="shared" si="30"/>
        <v>0</v>
      </c>
      <c r="P110" s="9">
        <f t="shared" si="30"/>
        <v>0</v>
      </c>
      <c r="Q110" s="9">
        <f t="shared" si="30"/>
        <v>0</v>
      </c>
      <c r="R110" s="9">
        <f t="shared" si="30"/>
        <v>0</v>
      </c>
      <c r="S110" s="9">
        <f t="shared" si="30"/>
        <v>0</v>
      </c>
      <c r="T110" s="9">
        <f t="shared" si="30"/>
        <v>0</v>
      </c>
      <c r="U110" s="9">
        <f t="shared" si="30"/>
        <v>0</v>
      </c>
      <c r="V110" s="9">
        <f t="shared" si="30"/>
        <v>0</v>
      </c>
      <c r="W110" s="9">
        <f t="shared" si="30"/>
        <v>0</v>
      </c>
      <c r="X110" s="9">
        <f t="shared" si="30"/>
        <v>0</v>
      </c>
      <c r="Y110" s="9">
        <f t="shared" si="30"/>
        <v>0</v>
      </c>
      <c r="Z110" s="9">
        <f t="shared" si="30"/>
        <v>0</v>
      </c>
      <c r="AA110" s="9">
        <f t="shared" si="30"/>
        <v>0</v>
      </c>
      <c r="AB110" s="9">
        <f t="shared" si="30"/>
        <v>0</v>
      </c>
      <c r="AC110" s="9">
        <f t="shared" si="30"/>
        <v>0</v>
      </c>
      <c r="AD110" s="9">
        <f t="shared" si="30"/>
        <v>0</v>
      </c>
      <c r="AE110" s="71">
        <f t="shared" si="30"/>
        <v>0</v>
      </c>
      <c r="AF110" s="72">
        <f>SUM(F110:AE110)</f>
        <v>0</v>
      </c>
    </row>
    <row r="111" spans="1:32" s="44" customFormat="1" outlineLevel="1">
      <c r="A111" s="346"/>
      <c r="B111" s="40"/>
      <c r="C111" s="55" t="s">
        <v>57</v>
      </c>
      <c r="D111" s="73" t="s">
        <v>58</v>
      </c>
      <c r="E111" s="57" t="s">
        <v>11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9"/>
      <c r="AD111" s="19"/>
      <c r="AE111" s="19"/>
      <c r="AF111" s="72">
        <f t="shared" ref="AF111:AF132" si="31">SUM(F111:AE111)</f>
        <v>0</v>
      </c>
    </row>
    <row r="112" spans="1:32" s="44" customFormat="1" ht="30" customHeight="1" outlineLevel="1">
      <c r="A112" s="346"/>
      <c r="B112" s="40"/>
      <c r="C112" s="244" t="str">
        <f>IF(AF112&lt;=10%*AF111,"OK",IF(AF112&gt;=0,IF(AF111=0,"Brak nakładów-usuń wart rez. lub dodaj nakłady","ZA DUŻA WART. REZ")))</f>
        <v>OK</v>
      </c>
      <c r="D112" s="74" t="s">
        <v>20</v>
      </c>
      <c r="E112" s="235" t="s">
        <v>11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8"/>
      <c r="AF112" s="72">
        <f t="shared" si="31"/>
        <v>0</v>
      </c>
    </row>
    <row r="113" spans="1:32" s="44" customFormat="1" outlineLevel="1">
      <c r="A113" s="346"/>
      <c r="B113" s="40"/>
      <c r="C113" s="55" t="s">
        <v>59</v>
      </c>
      <c r="D113" s="74" t="s">
        <v>60</v>
      </c>
      <c r="E113" s="57" t="s">
        <v>11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9"/>
      <c r="AD113" s="19"/>
      <c r="AE113" s="19"/>
      <c r="AF113" s="72">
        <f t="shared" si="31"/>
        <v>0</v>
      </c>
    </row>
    <row r="114" spans="1:32" s="44" customFormat="1" ht="30" customHeight="1" outlineLevel="1">
      <c r="A114" s="346"/>
      <c r="B114" s="40"/>
      <c r="C114" s="244" t="str">
        <f>IF(AF114&lt;=10%*AF113,"OK",IF(AF114&gt;=0,IF(AF113=0,"Brak nakładów-usuń wart rez. lub dodaj nakłady","ZA DUŻA WART. REZ")))</f>
        <v>OK</v>
      </c>
      <c r="D114" s="74" t="s">
        <v>20</v>
      </c>
      <c r="E114" s="235" t="s">
        <v>11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8"/>
      <c r="AF114" s="72">
        <f t="shared" si="31"/>
        <v>0</v>
      </c>
    </row>
    <row r="115" spans="1:32" s="44" customFormat="1" outlineLevel="1">
      <c r="A115" s="346"/>
      <c r="B115" s="40"/>
      <c r="C115" s="55" t="s">
        <v>50</v>
      </c>
      <c r="D115" s="73" t="s">
        <v>61</v>
      </c>
      <c r="E115" s="57" t="s">
        <v>11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9"/>
      <c r="AD115" s="19"/>
      <c r="AE115" s="19"/>
      <c r="AF115" s="72">
        <f t="shared" si="31"/>
        <v>0</v>
      </c>
    </row>
    <row r="116" spans="1:32" s="44" customFormat="1" ht="30" customHeight="1" outlineLevel="1">
      <c r="A116" s="346"/>
      <c r="B116" s="40"/>
      <c r="C116" s="244" t="str">
        <f>IF(AF116&lt;=10%*AF115,"OK",IF(AF116&gt;=0,IF(AF115=0,"Brak nakładów-usuń wart rez. lub dodaj nakłady","ZA DUŻA WART. REZ")))</f>
        <v>OK</v>
      </c>
      <c r="D116" s="74" t="s">
        <v>20</v>
      </c>
      <c r="E116" s="235" t="s">
        <v>11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8"/>
      <c r="AF116" s="72">
        <f t="shared" si="31"/>
        <v>0</v>
      </c>
    </row>
    <row r="117" spans="1:32" s="44" customFormat="1" outlineLevel="1">
      <c r="A117" s="346"/>
      <c r="B117" s="40"/>
      <c r="C117" s="55" t="s">
        <v>50</v>
      </c>
      <c r="D117" s="74" t="s">
        <v>62</v>
      </c>
      <c r="E117" s="57" t="s">
        <v>11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9"/>
      <c r="AD117" s="19"/>
      <c r="AE117" s="19"/>
      <c r="AF117" s="72">
        <f t="shared" si="31"/>
        <v>0</v>
      </c>
    </row>
    <row r="118" spans="1:32" s="44" customFormat="1" ht="30" customHeight="1" outlineLevel="1">
      <c r="A118" s="346"/>
      <c r="B118" s="40"/>
      <c r="C118" s="244" t="str">
        <f>IF(AF118&lt;=10%*AF117,"OK",IF(AF118&gt;=0,IF(AF117=0,"Brak nakładów-usuń wart rez. lub dodaj nakłady","ZA DUŻA WART. REZ")))</f>
        <v>OK</v>
      </c>
      <c r="D118" s="74" t="s">
        <v>20</v>
      </c>
      <c r="E118" s="235" t="s">
        <v>11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8"/>
      <c r="AF118" s="72">
        <f t="shared" si="31"/>
        <v>0</v>
      </c>
    </row>
    <row r="119" spans="1:32" s="44" customFormat="1">
      <c r="A119" s="346"/>
      <c r="B119" s="40"/>
      <c r="C119" s="55"/>
      <c r="D119" s="69" t="s">
        <v>63</v>
      </c>
      <c r="E119" s="70" t="s">
        <v>11</v>
      </c>
      <c r="F119" s="71">
        <f>F121+F123+F125+F127+F129+F131</f>
        <v>0</v>
      </c>
      <c r="G119" s="71">
        <f t="shared" ref="G119:AE119" si="32">G121+G123+G125+G127+G129+G131</f>
        <v>0</v>
      </c>
      <c r="H119" s="71">
        <f t="shared" si="32"/>
        <v>0</v>
      </c>
      <c r="I119" s="71">
        <f t="shared" si="32"/>
        <v>0</v>
      </c>
      <c r="J119" s="71">
        <f t="shared" si="32"/>
        <v>0</v>
      </c>
      <c r="K119" s="71">
        <f t="shared" si="32"/>
        <v>0</v>
      </c>
      <c r="L119" s="71">
        <f t="shared" si="32"/>
        <v>0</v>
      </c>
      <c r="M119" s="71">
        <f t="shared" si="32"/>
        <v>0</v>
      </c>
      <c r="N119" s="71">
        <f t="shared" si="32"/>
        <v>0</v>
      </c>
      <c r="O119" s="71">
        <f t="shared" si="32"/>
        <v>0</v>
      </c>
      <c r="P119" s="71">
        <f t="shared" si="32"/>
        <v>0</v>
      </c>
      <c r="Q119" s="71">
        <f t="shared" si="32"/>
        <v>0</v>
      </c>
      <c r="R119" s="71">
        <f t="shared" si="32"/>
        <v>0</v>
      </c>
      <c r="S119" s="71">
        <f t="shared" si="32"/>
        <v>0</v>
      </c>
      <c r="T119" s="71">
        <f t="shared" si="32"/>
        <v>0</v>
      </c>
      <c r="U119" s="71">
        <f t="shared" si="32"/>
        <v>0</v>
      </c>
      <c r="V119" s="71">
        <f t="shared" si="32"/>
        <v>0</v>
      </c>
      <c r="W119" s="71">
        <f t="shared" si="32"/>
        <v>0</v>
      </c>
      <c r="X119" s="71">
        <f t="shared" si="32"/>
        <v>0</v>
      </c>
      <c r="Y119" s="71">
        <f t="shared" si="32"/>
        <v>0</v>
      </c>
      <c r="Z119" s="71">
        <f t="shared" si="32"/>
        <v>0</v>
      </c>
      <c r="AA119" s="71">
        <f t="shared" si="32"/>
        <v>0</v>
      </c>
      <c r="AB119" s="71">
        <f t="shared" si="32"/>
        <v>0</v>
      </c>
      <c r="AC119" s="71">
        <f t="shared" si="32"/>
        <v>0</v>
      </c>
      <c r="AD119" s="71">
        <f t="shared" si="32"/>
        <v>0</v>
      </c>
      <c r="AE119" s="71">
        <f t="shared" si="32"/>
        <v>0</v>
      </c>
      <c r="AF119" s="72">
        <f t="shared" si="31"/>
        <v>0</v>
      </c>
    </row>
    <row r="120" spans="1:32" s="44" customFormat="1">
      <c r="A120" s="346"/>
      <c r="B120" s="40"/>
      <c r="C120" s="55"/>
      <c r="D120" s="241" t="s">
        <v>64</v>
      </c>
      <c r="E120" s="242" t="s">
        <v>11</v>
      </c>
      <c r="F120" s="9">
        <f>F122+F124+F126+F128+F130+F132</f>
        <v>0</v>
      </c>
      <c r="G120" s="9">
        <f t="shared" ref="G120:AE120" si="33">G122+G124+G126+G128+G130+G132</f>
        <v>0</v>
      </c>
      <c r="H120" s="9">
        <f t="shared" si="33"/>
        <v>0</v>
      </c>
      <c r="I120" s="9">
        <f t="shared" si="33"/>
        <v>0</v>
      </c>
      <c r="J120" s="9">
        <f t="shared" si="33"/>
        <v>0</v>
      </c>
      <c r="K120" s="9">
        <f t="shared" si="33"/>
        <v>0</v>
      </c>
      <c r="L120" s="9">
        <f t="shared" si="33"/>
        <v>0</v>
      </c>
      <c r="M120" s="9">
        <f t="shared" si="33"/>
        <v>0</v>
      </c>
      <c r="N120" s="9">
        <f t="shared" si="33"/>
        <v>0</v>
      </c>
      <c r="O120" s="9">
        <f t="shared" si="33"/>
        <v>0</v>
      </c>
      <c r="P120" s="9">
        <f t="shared" si="33"/>
        <v>0</v>
      </c>
      <c r="Q120" s="9">
        <f t="shared" si="33"/>
        <v>0</v>
      </c>
      <c r="R120" s="9">
        <f t="shared" si="33"/>
        <v>0</v>
      </c>
      <c r="S120" s="9">
        <f t="shared" si="33"/>
        <v>0</v>
      </c>
      <c r="T120" s="9">
        <f t="shared" si="33"/>
        <v>0</v>
      </c>
      <c r="U120" s="9">
        <f t="shared" si="33"/>
        <v>0</v>
      </c>
      <c r="V120" s="9">
        <f t="shared" si="33"/>
        <v>0</v>
      </c>
      <c r="W120" s="9">
        <f t="shared" si="33"/>
        <v>0</v>
      </c>
      <c r="X120" s="9">
        <f t="shared" si="33"/>
        <v>0</v>
      </c>
      <c r="Y120" s="9">
        <f t="shared" si="33"/>
        <v>0</v>
      </c>
      <c r="Z120" s="9">
        <f t="shared" si="33"/>
        <v>0</v>
      </c>
      <c r="AA120" s="9">
        <f t="shared" si="33"/>
        <v>0</v>
      </c>
      <c r="AB120" s="9">
        <f t="shared" si="33"/>
        <v>0</v>
      </c>
      <c r="AC120" s="9">
        <f t="shared" si="33"/>
        <v>0</v>
      </c>
      <c r="AD120" s="9">
        <f t="shared" si="33"/>
        <v>0</v>
      </c>
      <c r="AE120" s="71">
        <f t="shared" si="33"/>
        <v>0</v>
      </c>
      <c r="AF120" s="72">
        <f t="shared" si="31"/>
        <v>0</v>
      </c>
    </row>
    <row r="121" spans="1:32" s="44" customFormat="1" outlineLevel="1">
      <c r="A121" s="346"/>
      <c r="B121" s="40"/>
      <c r="C121" s="55">
        <v>35</v>
      </c>
      <c r="D121" s="73" t="s">
        <v>65</v>
      </c>
      <c r="E121" s="57" t="s">
        <v>11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9"/>
      <c r="AD121" s="19"/>
      <c r="AE121" s="19"/>
      <c r="AF121" s="72">
        <f t="shared" si="31"/>
        <v>0</v>
      </c>
    </row>
    <row r="122" spans="1:32" s="44" customFormat="1" ht="30" customHeight="1" outlineLevel="1">
      <c r="A122" s="346"/>
      <c r="B122" s="40"/>
      <c r="C122" s="244" t="str">
        <f>IF(AF122&lt;=10%*AF121,"OK",IF(AF122&gt;=0,IF(AF121=0,"Brak nakładów-usuń wart rez. lub dodaj nakłady","ZA DUŻA WART. REZ")))</f>
        <v>OK</v>
      </c>
      <c r="D122" s="74" t="s">
        <v>20</v>
      </c>
      <c r="E122" s="235" t="s">
        <v>11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8"/>
      <c r="AF122" s="72">
        <f t="shared" si="31"/>
        <v>0</v>
      </c>
    </row>
    <row r="123" spans="1:32" s="44" customFormat="1" outlineLevel="1">
      <c r="A123" s="346"/>
      <c r="B123" s="40"/>
      <c r="C123" s="55">
        <v>30</v>
      </c>
      <c r="D123" s="73" t="s">
        <v>66</v>
      </c>
      <c r="E123" s="57" t="s">
        <v>11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9"/>
      <c r="AD123" s="19"/>
      <c r="AE123" s="19"/>
      <c r="AF123" s="72">
        <f t="shared" si="31"/>
        <v>0</v>
      </c>
    </row>
    <row r="124" spans="1:32" s="44" customFormat="1" ht="30" customHeight="1" outlineLevel="1">
      <c r="A124" s="346"/>
      <c r="B124" s="40"/>
      <c r="C124" s="244" t="str">
        <f>IF(AF124&lt;=10%*AF123,"OK",IF(AF124&gt;=0,IF(AF123=0,"Brak nakładów-usuń wart rez. lub dodaj nakłady","ZA DUŻA WART. REZ")))</f>
        <v>OK</v>
      </c>
      <c r="D124" s="74" t="s">
        <v>20</v>
      </c>
      <c r="E124" s="235" t="s">
        <v>11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8"/>
      <c r="AF124" s="72">
        <f t="shared" si="31"/>
        <v>0</v>
      </c>
    </row>
    <row r="125" spans="1:32" s="44" customFormat="1" outlineLevel="1">
      <c r="A125" s="346"/>
      <c r="B125" s="40"/>
      <c r="C125" s="55">
        <v>50</v>
      </c>
      <c r="D125" s="73" t="s">
        <v>67</v>
      </c>
      <c r="E125" s="57" t="s">
        <v>11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9"/>
      <c r="AD125" s="19"/>
      <c r="AE125" s="19"/>
      <c r="AF125" s="72">
        <f t="shared" si="31"/>
        <v>0</v>
      </c>
    </row>
    <row r="126" spans="1:32" s="44" customFormat="1" ht="30" customHeight="1" outlineLevel="1">
      <c r="A126" s="346"/>
      <c r="B126" s="40"/>
      <c r="C126" s="244" t="str">
        <f>IF(AF126&lt;=10%*AF125,"OK",IF(AF126&gt;=0,IF(AF125=0,"Brak nakładów-usuń wart rez. lub dodaj nakłady","ZA DUŻA WART. REZ")))</f>
        <v>OK</v>
      </c>
      <c r="D126" s="74" t="s">
        <v>20</v>
      </c>
      <c r="E126" s="235" t="s">
        <v>11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8"/>
      <c r="AF126" s="72">
        <f t="shared" si="31"/>
        <v>0</v>
      </c>
    </row>
    <row r="127" spans="1:32" s="44" customFormat="1" outlineLevel="1">
      <c r="A127" s="346"/>
      <c r="B127" s="40"/>
      <c r="C127" s="55">
        <v>10</v>
      </c>
      <c r="D127" s="73" t="s">
        <v>25</v>
      </c>
      <c r="E127" s="57" t="s">
        <v>11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9"/>
      <c r="AD127" s="19"/>
      <c r="AE127" s="19"/>
      <c r="AF127" s="72">
        <f t="shared" si="31"/>
        <v>0</v>
      </c>
    </row>
    <row r="128" spans="1:32" s="44" customFormat="1" ht="30" customHeight="1" outlineLevel="1">
      <c r="A128" s="346"/>
      <c r="B128" s="40"/>
      <c r="C128" s="244" t="str">
        <f>IF(AF128&lt;=10%*AF127,"OK",IF(AF128&gt;=0,IF(AF127=0,"Brak nakładów-usuń wart rez. lub dodaj nakłady","ZA DUŻA WART. REZ")))</f>
        <v>OK</v>
      </c>
      <c r="D128" s="74" t="s">
        <v>20</v>
      </c>
      <c r="E128" s="235" t="s">
        <v>11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8"/>
      <c r="AF128" s="72">
        <f t="shared" si="31"/>
        <v>0</v>
      </c>
    </row>
    <row r="129" spans="1:35" s="44" customFormat="1" outlineLevel="1">
      <c r="A129" s="346"/>
      <c r="B129" s="40"/>
      <c r="C129" s="55">
        <v>15</v>
      </c>
      <c r="D129" s="73" t="s">
        <v>27</v>
      </c>
      <c r="E129" s="57" t="s">
        <v>11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9"/>
      <c r="AD129" s="19"/>
      <c r="AE129" s="19"/>
      <c r="AF129" s="72">
        <f t="shared" si="31"/>
        <v>0</v>
      </c>
    </row>
    <row r="130" spans="1:35" s="44" customFormat="1" ht="30" customHeight="1" outlineLevel="1">
      <c r="A130" s="346"/>
      <c r="B130" s="40"/>
      <c r="C130" s="244" t="str">
        <f>IF(AF130&lt;=10%*AF129,"OK",IF(AF130&gt;=0,IF(AF129=0,"Brak nakładów-usuń wart rez. lub dodaj nakłady","ZA DUŻA WART. REZ")))</f>
        <v>OK</v>
      </c>
      <c r="D130" s="74" t="s">
        <v>20</v>
      </c>
      <c r="E130" s="235" t="s">
        <v>11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8"/>
      <c r="AF130" s="72">
        <f t="shared" si="31"/>
        <v>0</v>
      </c>
    </row>
    <row r="131" spans="1:35" s="44" customFormat="1" outlineLevel="1">
      <c r="A131" s="346"/>
      <c r="B131" s="40"/>
      <c r="C131" s="55"/>
      <c r="D131" s="58" t="s">
        <v>68</v>
      </c>
      <c r="E131" s="57" t="s">
        <v>11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9"/>
      <c r="AD131" s="19"/>
      <c r="AE131" s="19"/>
      <c r="AF131" s="72">
        <f t="shared" si="31"/>
        <v>0</v>
      </c>
    </row>
    <row r="132" spans="1:35" s="44" customFormat="1" ht="30" customHeight="1" outlineLevel="1">
      <c r="A132" s="346"/>
      <c r="B132" s="40"/>
      <c r="C132" s="244" t="str">
        <f>IF(AF132&lt;=10%*AF131,"OK",IF(AF132&gt;=0,IF(AF131=0,"Brak nakładów-usuń wart rez. lub dodaj nakłady","ZA DUŻA WART. REZ")))</f>
        <v>OK</v>
      </c>
      <c r="D132" s="58" t="s">
        <v>20</v>
      </c>
      <c r="E132" s="235" t="s">
        <v>11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8">
        <v>0</v>
      </c>
      <c r="AF132" s="72">
        <f t="shared" si="31"/>
        <v>0</v>
      </c>
    </row>
    <row r="133" spans="1:35" s="44" customFormat="1">
      <c r="A133" s="346"/>
      <c r="B133" s="40"/>
      <c r="C133" s="55"/>
      <c r="D133" s="75"/>
      <c r="E133" s="76"/>
      <c r="F133" s="75"/>
      <c r="G133" s="75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8">
        <f t="shared" ref="AF133:AF140" si="34">SUM(F133:AE133)</f>
        <v>0</v>
      </c>
    </row>
    <row r="134" spans="1:35" s="44" customFormat="1">
      <c r="A134" s="346"/>
      <c r="B134" s="40"/>
      <c r="C134" s="55"/>
      <c r="D134" s="75"/>
      <c r="E134" s="76"/>
      <c r="F134" s="75"/>
      <c r="G134" s="75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8">
        <f t="shared" si="34"/>
        <v>0</v>
      </c>
    </row>
    <row r="135" spans="1:35" s="44" customFormat="1" ht="18">
      <c r="A135" s="346"/>
      <c r="B135" s="40"/>
      <c r="C135" s="55"/>
      <c r="D135" s="42" t="s">
        <v>69</v>
      </c>
      <c r="E135" s="43" t="s">
        <v>11</v>
      </c>
      <c r="F135" s="79">
        <f t="shared" ref="F135:AE135" si="35">F136+F277+F315+F366</f>
        <v>0</v>
      </c>
      <c r="G135" s="79" t="e">
        <f t="shared" si="35"/>
        <v>#DIV/0!</v>
      </c>
      <c r="H135" s="79" t="e">
        <f t="shared" si="35"/>
        <v>#DIV/0!</v>
      </c>
      <c r="I135" s="79" t="e">
        <f t="shared" si="35"/>
        <v>#DIV/0!</v>
      </c>
      <c r="J135" s="79" t="e">
        <f t="shared" si="35"/>
        <v>#DIV/0!</v>
      </c>
      <c r="K135" s="79" t="e">
        <f t="shared" si="35"/>
        <v>#DIV/0!</v>
      </c>
      <c r="L135" s="79" t="e">
        <f t="shared" si="35"/>
        <v>#DIV/0!</v>
      </c>
      <c r="M135" s="79" t="e">
        <f t="shared" si="35"/>
        <v>#DIV/0!</v>
      </c>
      <c r="N135" s="79" t="e">
        <f t="shared" si="35"/>
        <v>#DIV/0!</v>
      </c>
      <c r="O135" s="79" t="e">
        <f t="shared" si="35"/>
        <v>#DIV/0!</v>
      </c>
      <c r="P135" s="79" t="e">
        <f t="shared" si="35"/>
        <v>#DIV/0!</v>
      </c>
      <c r="Q135" s="79" t="e">
        <f t="shared" si="35"/>
        <v>#DIV/0!</v>
      </c>
      <c r="R135" s="79" t="e">
        <f t="shared" si="35"/>
        <v>#DIV/0!</v>
      </c>
      <c r="S135" s="79" t="e">
        <f t="shared" si="35"/>
        <v>#DIV/0!</v>
      </c>
      <c r="T135" s="79" t="e">
        <f t="shared" si="35"/>
        <v>#DIV/0!</v>
      </c>
      <c r="U135" s="79" t="e">
        <f t="shared" si="35"/>
        <v>#DIV/0!</v>
      </c>
      <c r="V135" s="79" t="e">
        <f t="shared" si="35"/>
        <v>#DIV/0!</v>
      </c>
      <c r="W135" s="79" t="e">
        <f t="shared" si="35"/>
        <v>#DIV/0!</v>
      </c>
      <c r="X135" s="79" t="e">
        <f t="shared" si="35"/>
        <v>#DIV/0!</v>
      </c>
      <c r="Y135" s="79" t="e">
        <f t="shared" si="35"/>
        <v>#DIV/0!</v>
      </c>
      <c r="Z135" s="79" t="e">
        <f t="shared" si="35"/>
        <v>#DIV/0!</v>
      </c>
      <c r="AA135" s="79" t="e">
        <f t="shared" si="35"/>
        <v>#DIV/0!</v>
      </c>
      <c r="AB135" s="79" t="e">
        <f t="shared" si="35"/>
        <v>#DIV/0!</v>
      </c>
      <c r="AC135" s="79" t="e">
        <f t="shared" si="35"/>
        <v>#DIV/0!</v>
      </c>
      <c r="AD135" s="79" t="e">
        <f t="shared" si="35"/>
        <v>#DIV/0!</v>
      </c>
      <c r="AE135" s="79" t="e">
        <f t="shared" si="35"/>
        <v>#DIV/0!</v>
      </c>
      <c r="AF135" s="80" t="e">
        <f t="shared" si="34"/>
        <v>#DIV/0!</v>
      </c>
    </row>
    <row r="136" spans="1:35" s="44" customFormat="1">
      <c r="A136" s="346"/>
      <c r="B136" s="40"/>
      <c r="C136" s="55"/>
      <c r="D136" s="81" t="s">
        <v>70</v>
      </c>
      <c r="E136" s="82" t="s">
        <v>11</v>
      </c>
      <c r="F136" s="83">
        <f t="shared" ref="F136:AE136" si="36">F137*F13</f>
        <v>0</v>
      </c>
      <c r="G136" s="83" t="e">
        <f t="shared" si="36"/>
        <v>#DIV/0!</v>
      </c>
      <c r="H136" s="83" t="e">
        <f t="shared" si="36"/>
        <v>#DIV/0!</v>
      </c>
      <c r="I136" s="83" t="e">
        <f t="shared" si="36"/>
        <v>#DIV/0!</v>
      </c>
      <c r="J136" s="83" t="e">
        <f t="shared" si="36"/>
        <v>#DIV/0!</v>
      </c>
      <c r="K136" s="83" t="e">
        <f t="shared" si="36"/>
        <v>#DIV/0!</v>
      </c>
      <c r="L136" s="83" t="e">
        <f t="shared" si="36"/>
        <v>#DIV/0!</v>
      </c>
      <c r="M136" s="83" t="e">
        <f t="shared" si="36"/>
        <v>#DIV/0!</v>
      </c>
      <c r="N136" s="83" t="e">
        <f t="shared" si="36"/>
        <v>#DIV/0!</v>
      </c>
      <c r="O136" s="83" t="e">
        <f t="shared" si="36"/>
        <v>#DIV/0!</v>
      </c>
      <c r="P136" s="83" t="e">
        <f t="shared" si="36"/>
        <v>#DIV/0!</v>
      </c>
      <c r="Q136" s="83" t="e">
        <f t="shared" si="36"/>
        <v>#DIV/0!</v>
      </c>
      <c r="R136" s="83" t="e">
        <f t="shared" si="36"/>
        <v>#DIV/0!</v>
      </c>
      <c r="S136" s="83" t="e">
        <f t="shared" si="36"/>
        <v>#DIV/0!</v>
      </c>
      <c r="T136" s="83" t="e">
        <f t="shared" si="36"/>
        <v>#DIV/0!</v>
      </c>
      <c r="U136" s="83" t="e">
        <f t="shared" si="36"/>
        <v>#DIV/0!</v>
      </c>
      <c r="V136" s="83" t="e">
        <f t="shared" si="36"/>
        <v>#DIV/0!</v>
      </c>
      <c r="W136" s="83" t="e">
        <f t="shared" si="36"/>
        <v>#DIV/0!</v>
      </c>
      <c r="X136" s="83" t="e">
        <f t="shared" si="36"/>
        <v>#DIV/0!</v>
      </c>
      <c r="Y136" s="83" t="e">
        <f t="shared" si="36"/>
        <v>#DIV/0!</v>
      </c>
      <c r="Z136" s="83" t="e">
        <f t="shared" si="36"/>
        <v>#DIV/0!</v>
      </c>
      <c r="AA136" s="83" t="e">
        <f t="shared" si="36"/>
        <v>#DIV/0!</v>
      </c>
      <c r="AB136" s="83" t="e">
        <f t="shared" si="36"/>
        <v>#DIV/0!</v>
      </c>
      <c r="AC136" s="83" t="e">
        <f t="shared" si="36"/>
        <v>#DIV/0!</v>
      </c>
      <c r="AD136" s="83" t="e">
        <f t="shared" si="36"/>
        <v>#DIV/0!</v>
      </c>
      <c r="AE136" s="83" t="e">
        <f t="shared" si="36"/>
        <v>#DIV/0!</v>
      </c>
      <c r="AF136" s="48" t="e">
        <f t="shared" si="34"/>
        <v>#DIV/0!</v>
      </c>
    </row>
    <row r="137" spans="1:35" s="44" customFormat="1">
      <c r="A137" s="346"/>
      <c r="B137" s="40"/>
      <c r="C137" s="55"/>
      <c r="D137" s="47" t="s">
        <v>14</v>
      </c>
      <c r="E137" s="82" t="s">
        <v>11</v>
      </c>
      <c r="F137" s="83">
        <f>F139+F188+F223+F257+F266-F276+F166+F269</f>
        <v>247581.98421052628</v>
      </c>
      <c r="G137" s="83">
        <f t="shared" ref="G137:AE137" si="37">G139+G188+G223+G257+G266-G276+G166+G269</f>
        <v>5</v>
      </c>
      <c r="H137" s="83">
        <f t="shared" si="37"/>
        <v>0</v>
      </c>
      <c r="I137" s="83">
        <f t="shared" si="37"/>
        <v>0</v>
      </c>
      <c r="J137" s="83">
        <f t="shared" si="37"/>
        <v>0</v>
      </c>
      <c r="K137" s="83">
        <f t="shared" si="37"/>
        <v>0</v>
      </c>
      <c r="L137" s="83">
        <f t="shared" si="37"/>
        <v>0</v>
      </c>
      <c r="M137" s="83">
        <f t="shared" si="37"/>
        <v>0</v>
      </c>
      <c r="N137" s="83">
        <f t="shared" si="37"/>
        <v>0</v>
      </c>
      <c r="O137" s="83">
        <f t="shared" si="37"/>
        <v>0</v>
      </c>
      <c r="P137" s="83">
        <f t="shared" si="37"/>
        <v>0</v>
      </c>
      <c r="Q137" s="83">
        <f t="shared" si="37"/>
        <v>0</v>
      </c>
      <c r="R137" s="83">
        <f t="shared" si="37"/>
        <v>0</v>
      </c>
      <c r="S137" s="83">
        <f t="shared" si="37"/>
        <v>0</v>
      </c>
      <c r="T137" s="83">
        <f t="shared" si="37"/>
        <v>0</v>
      </c>
      <c r="U137" s="83">
        <f t="shared" si="37"/>
        <v>0</v>
      </c>
      <c r="V137" s="83">
        <f t="shared" si="37"/>
        <v>0</v>
      </c>
      <c r="W137" s="83">
        <f t="shared" si="37"/>
        <v>0</v>
      </c>
      <c r="X137" s="83">
        <f t="shared" si="37"/>
        <v>0</v>
      </c>
      <c r="Y137" s="83">
        <f t="shared" si="37"/>
        <v>0</v>
      </c>
      <c r="Z137" s="83">
        <f t="shared" si="37"/>
        <v>0</v>
      </c>
      <c r="AA137" s="83">
        <f t="shared" si="37"/>
        <v>0</v>
      </c>
      <c r="AB137" s="83">
        <f t="shared" si="37"/>
        <v>0</v>
      </c>
      <c r="AC137" s="83">
        <f t="shared" si="37"/>
        <v>0</v>
      </c>
      <c r="AD137" s="83">
        <f t="shared" si="37"/>
        <v>0</v>
      </c>
      <c r="AE137" s="83">
        <f t="shared" si="37"/>
        <v>0</v>
      </c>
      <c r="AF137" s="48">
        <f t="shared" si="34"/>
        <v>247586.98421052628</v>
      </c>
    </row>
    <row r="138" spans="1:35" s="44" customFormat="1">
      <c r="A138" s="346"/>
      <c r="B138" s="40"/>
      <c r="C138" s="55"/>
      <c r="D138" s="47" t="s">
        <v>71</v>
      </c>
      <c r="E138" s="82" t="s">
        <v>72</v>
      </c>
      <c r="F138" s="83">
        <f t="shared" ref="F138:AE138" si="38">F181</f>
        <v>0</v>
      </c>
      <c r="G138" s="83">
        <f t="shared" si="38"/>
        <v>0</v>
      </c>
      <c r="H138" s="83">
        <f t="shared" si="38"/>
        <v>0</v>
      </c>
      <c r="I138" s="83">
        <f t="shared" si="38"/>
        <v>0</v>
      </c>
      <c r="J138" s="83">
        <f t="shared" si="38"/>
        <v>0</v>
      </c>
      <c r="K138" s="83">
        <f t="shared" si="38"/>
        <v>0</v>
      </c>
      <c r="L138" s="83">
        <f t="shared" si="38"/>
        <v>0</v>
      </c>
      <c r="M138" s="83">
        <f t="shared" si="38"/>
        <v>0</v>
      </c>
      <c r="N138" s="83">
        <f t="shared" si="38"/>
        <v>0</v>
      </c>
      <c r="O138" s="83">
        <f t="shared" si="38"/>
        <v>0</v>
      </c>
      <c r="P138" s="83">
        <f t="shared" si="38"/>
        <v>0</v>
      </c>
      <c r="Q138" s="83">
        <f t="shared" si="38"/>
        <v>0</v>
      </c>
      <c r="R138" s="83">
        <f t="shared" si="38"/>
        <v>0</v>
      </c>
      <c r="S138" s="83">
        <f t="shared" si="38"/>
        <v>0</v>
      </c>
      <c r="T138" s="83">
        <f t="shared" si="38"/>
        <v>0</v>
      </c>
      <c r="U138" s="83">
        <f t="shared" si="38"/>
        <v>0</v>
      </c>
      <c r="V138" s="83">
        <f t="shared" si="38"/>
        <v>0</v>
      </c>
      <c r="W138" s="83">
        <f t="shared" si="38"/>
        <v>0</v>
      </c>
      <c r="X138" s="83">
        <f t="shared" si="38"/>
        <v>0</v>
      </c>
      <c r="Y138" s="83">
        <f t="shared" si="38"/>
        <v>0</v>
      </c>
      <c r="Z138" s="83">
        <f t="shared" si="38"/>
        <v>0</v>
      </c>
      <c r="AA138" s="83">
        <f t="shared" si="38"/>
        <v>0</v>
      </c>
      <c r="AB138" s="83">
        <f t="shared" si="38"/>
        <v>0</v>
      </c>
      <c r="AC138" s="83">
        <f t="shared" si="38"/>
        <v>0</v>
      </c>
      <c r="AD138" s="83">
        <f t="shared" si="38"/>
        <v>0</v>
      </c>
      <c r="AE138" s="83">
        <f t="shared" si="38"/>
        <v>0</v>
      </c>
      <c r="AF138" s="48">
        <f t="shared" si="34"/>
        <v>0</v>
      </c>
    </row>
    <row r="139" spans="1:35" s="44" customFormat="1" ht="15.6" customHeight="1">
      <c r="A139" s="346"/>
      <c r="B139" s="40"/>
      <c r="C139" s="55"/>
      <c r="D139" s="84" t="s">
        <v>73</v>
      </c>
      <c r="E139" s="85" t="s">
        <v>11</v>
      </c>
      <c r="F139" s="53">
        <f>F140+F147+F158+F154</f>
        <v>0</v>
      </c>
      <c r="G139" s="53">
        <f t="shared" ref="G139:AE139" si="39">G140+G147+G158+G154</f>
        <v>0</v>
      </c>
      <c r="H139" s="53">
        <f t="shared" si="39"/>
        <v>0</v>
      </c>
      <c r="I139" s="53">
        <f t="shared" si="39"/>
        <v>0</v>
      </c>
      <c r="J139" s="53">
        <f t="shared" si="39"/>
        <v>0</v>
      </c>
      <c r="K139" s="53">
        <f t="shared" si="39"/>
        <v>0</v>
      </c>
      <c r="L139" s="53">
        <f t="shared" si="39"/>
        <v>0</v>
      </c>
      <c r="M139" s="53">
        <f t="shared" si="39"/>
        <v>0</v>
      </c>
      <c r="N139" s="53">
        <f t="shared" si="39"/>
        <v>0</v>
      </c>
      <c r="O139" s="53">
        <f t="shared" si="39"/>
        <v>0</v>
      </c>
      <c r="P139" s="53">
        <f t="shared" si="39"/>
        <v>0</v>
      </c>
      <c r="Q139" s="53">
        <f t="shared" si="39"/>
        <v>0</v>
      </c>
      <c r="R139" s="53">
        <f t="shared" si="39"/>
        <v>0</v>
      </c>
      <c r="S139" s="53">
        <f t="shared" si="39"/>
        <v>0</v>
      </c>
      <c r="T139" s="53">
        <f t="shared" si="39"/>
        <v>0</v>
      </c>
      <c r="U139" s="53">
        <f t="shared" si="39"/>
        <v>0</v>
      </c>
      <c r="V139" s="53">
        <f t="shared" si="39"/>
        <v>0</v>
      </c>
      <c r="W139" s="53">
        <f t="shared" si="39"/>
        <v>0</v>
      </c>
      <c r="X139" s="53">
        <f t="shared" si="39"/>
        <v>0</v>
      </c>
      <c r="Y139" s="53">
        <f t="shared" si="39"/>
        <v>0</v>
      </c>
      <c r="Z139" s="53">
        <f t="shared" si="39"/>
        <v>0</v>
      </c>
      <c r="AA139" s="53">
        <f t="shared" si="39"/>
        <v>0</v>
      </c>
      <c r="AB139" s="53">
        <f t="shared" si="39"/>
        <v>0</v>
      </c>
      <c r="AC139" s="53">
        <f t="shared" si="39"/>
        <v>0</v>
      </c>
      <c r="AD139" s="53">
        <f t="shared" si="39"/>
        <v>0</v>
      </c>
      <c r="AE139" s="53">
        <f t="shared" si="39"/>
        <v>0</v>
      </c>
      <c r="AF139" s="86">
        <f t="shared" si="34"/>
        <v>0</v>
      </c>
    </row>
    <row r="140" spans="1:35" s="44" customFormat="1" ht="17.649999999999999" customHeight="1">
      <c r="A140" s="346"/>
      <c r="B140" s="40"/>
      <c r="C140" s="55"/>
      <c r="D140" s="87" t="s">
        <v>74</v>
      </c>
      <c r="E140" s="88" t="s">
        <v>4</v>
      </c>
      <c r="F140" s="89">
        <f t="shared" ref="F140:AE140" si="40">F144*F141+F145*F142+F146*F143</f>
        <v>0</v>
      </c>
      <c r="G140" s="89">
        <f t="shared" si="40"/>
        <v>0</v>
      </c>
      <c r="H140" s="89">
        <f t="shared" si="40"/>
        <v>0</v>
      </c>
      <c r="I140" s="89">
        <f t="shared" si="40"/>
        <v>0</v>
      </c>
      <c r="J140" s="89">
        <f t="shared" si="40"/>
        <v>0</v>
      </c>
      <c r="K140" s="89">
        <f t="shared" si="40"/>
        <v>0</v>
      </c>
      <c r="L140" s="89">
        <f t="shared" si="40"/>
        <v>0</v>
      </c>
      <c r="M140" s="89">
        <f t="shared" si="40"/>
        <v>0</v>
      </c>
      <c r="N140" s="89">
        <f t="shared" si="40"/>
        <v>0</v>
      </c>
      <c r="O140" s="89">
        <f t="shared" si="40"/>
        <v>0</v>
      </c>
      <c r="P140" s="89">
        <f t="shared" si="40"/>
        <v>0</v>
      </c>
      <c r="Q140" s="89">
        <f t="shared" si="40"/>
        <v>0</v>
      </c>
      <c r="R140" s="89">
        <f t="shared" si="40"/>
        <v>0</v>
      </c>
      <c r="S140" s="89">
        <f t="shared" si="40"/>
        <v>0</v>
      </c>
      <c r="T140" s="89">
        <f t="shared" si="40"/>
        <v>0</v>
      </c>
      <c r="U140" s="89">
        <f t="shared" si="40"/>
        <v>0</v>
      </c>
      <c r="V140" s="89">
        <f t="shared" si="40"/>
        <v>0</v>
      </c>
      <c r="W140" s="89">
        <f t="shared" si="40"/>
        <v>0</v>
      </c>
      <c r="X140" s="89">
        <f t="shared" si="40"/>
        <v>0</v>
      </c>
      <c r="Y140" s="89">
        <f t="shared" si="40"/>
        <v>0</v>
      </c>
      <c r="Z140" s="89">
        <f t="shared" si="40"/>
        <v>0</v>
      </c>
      <c r="AA140" s="89">
        <f t="shared" si="40"/>
        <v>0</v>
      </c>
      <c r="AB140" s="89">
        <f t="shared" si="40"/>
        <v>0</v>
      </c>
      <c r="AC140" s="89">
        <f t="shared" si="40"/>
        <v>0</v>
      </c>
      <c r="AD140" s="89">
        <f t="shared" si="40"/>
        <v>0</v>
      </c>
      <c r="AE140" s="89">
        <f t="shared" si="40"/>
        <v>0</v>
      </c>
      <c r="AF140" s="90">
        <f t="shared" si="34"/>
        <v>0</v>
      </c>
    </row>
    <row r="141" spans="1:35" s="44" customFormat="1" ht="15.6" customHeight="1" outlineLevel="1">
      <c r="A141" s="346"/>
      <c r="B141" s="40"/>
      <c r="C141" s="55"/>
      <c r="D141" s="91" t="s">
        <v>75</v>
      </c>
      <c r="E141" s="88" t="s">
        <v>4</v>
      </c>
      <c r="F141" s="202">
        <f>'Progn cen ener, pracy'!C14</f>
        <v>437.91126723367211</v>
      </c>
      <c r="G141" s="202">
        <f>'Progn cen ener, pracy'!D14</f>
        <v>440.49549257834553</v>
      </c>
      <c r="H141" s="202">
        <f>'Progn cen ener, pracy'!E14</f>
        <v>458.5664024299125</v>
      </c>
      <c r="I141" s="202">
        <f>'Progn cen ener, pracy'!F14</f>
        <v>467.73773047851074</v>
      </c>
      <c r="J141" s="202">
        <f>'Progn cen ener, pracy'!G14</f>
        <v>477.09248508808093</v>
      </c>
      <c r="K141" s="202">
        <f>'Progn cen ener, pracy'!H14</f>
        <v>486.63433478984257</v>
      </c>
      <c r="L141" s="202">
        <f>'Progn cen ener, pracy'!I14</f>
        <v>496.36702148563938</v>
      </c>
      <c r="M141" s="202">
        <f>'Progn cen ener, pracy'!J14</f>
        <v>495.76873746990418</v>
      </c>
      <c r="N141" s="202">
        <f>'Progn cen ener, pracy'!K14</f>
        <v>495.26374401830878</v>
      </c>
      <c r="O141" s="202">
        <f>'Progn cen ener, pracy'!L14</f>
        <v>494.85285437969139</v>
      </c>
      <c r="P141" s="202">
        <f>'Progn cen ener, pracy'!M14</f>
        <v>494.53690859349143</v>
      </c>
      <c r="Q141" s="202">
        <f>'Progn cen ener, pracy'!N14</f>
        <v>494.31677392030542</v>
      </c>
      <c r="R141" s="202">
        <f>'Progn cen ener, pracy'!O14</f>
        <v>494.19334528210629</v>
      </c>
      <c r="S141" s="202">
        <f>'Progn cen ener, pracy'!P14</f>
        <v>494.16754571230922</v>
      </c>
      <c r="T141" s="202">
        <f>'Progn cen ener, pracy'!Q14</f>
        <v>494.24032681587062</v>
      </c>
      <c r="U141" s="202">
        <f>'Progn cen ener, pracy'!R14</f>
        <v>494.41266923961007</v>
      </c>
      <c r="V141" s="202">
        <f>'Progn cen ener, pracy'!S14</f>
        <v>494.68558315295013</v>
      </c>
      <c r="W141" s="202">
        <f>'Progn cen ener, pracy'!T14</f>
        <v>495.06010873927141</v>
      </c>
      <c r="X141" s="202">
        <f>'Progn cen ener, pracy'!U14</f>
        <v>495.53731669808656</v>
      </c>
      <c r="Y141" s="202">
        <f>'Progn cen ener, pracy'!V14</f>
        <v>496.11830875823773</v>
      </c>
      <c r="Z141" s="202">
        <f>'Progn cen ener, pracy'!W14</f>
        <v>493.72539929197251</v>
      </c>
      <c r="AA141" s="202">
        <f>'Progn cen ener, pracy'!X14</f>
        <v>491.53093714921067</v>
      </c>
      <c r="AB141" s="202">
        <f>'Progn cen ener, pracy'!Y14</f>
        <v>489.5339651661655</v>
      </c>
      <c r="AC141" s="202">
        <f>'Progn cen ener, pracy'!Z14</f>
        <v>487.73360555798001</v>
      </c>
      <c r="AD141" s="202">
        <f>'Progn cen ener, pracy'!AA14</f>
        <v>486.12905953586107</v>
      </c>
      <c r="AE141" s="202">
        <f>'Progn cen ener, pracy'!AB14</f>
        <v>484.71960695596528</v>
      </c>
      <c r="AF141" s="203"/>
      <c r="AG141" s="92"/>
      <c r="AH141" s="92"/>
      <c r="AI141" s="92"/>
    </row>
    <row r="142" spans="1:35" s="44" customFormat="1" ht="15.6" customHeight="1" outlineLevel="1">
      <c r="A142" s="346"/>
      <c r="B142" s="40"/>
      <c r="C142" s="55"/>
      <c r="D142" s="91" t="s">
        <v>76</v>
      </c>
      <c r="E142" s="88" t="s">
        <v>4</v>
      </c>
      <c r="F142" s="202">
        <f>'Progn cen ener, pracy'!C15</f>
        <v>449.98079392527762</v>
      </c>
      <c r="G142" s="202">
        <f>'Progn cen ener, pracy'!D15</f>
        <v>452.80640980378314</v>
      </c>
      <c r="H142" s="202">
        <f>'Progn cen ener, pracy'!E15</f>
        <v>471.12353799985885</v>
      </c>
      <c r="I142" s="202">
        <f>'Progn cen ener, pracy'!F15</f>
        <v>480.54600875985602</v>
      </c>
      <c r="J142" s="202">
        <f>'Progn cen ener, pracy'!G15</f>
        <v>490.15692893505309</v>
      </c>
      <c r="K142" s="202">
        <f>'Progn cen ener, pracy'!H15</f>
        <v>499.96006751375421</v>
      </c>
      <c r="L142" s="202">
        <f>'Progn cen ener, pracy'!I15</f>
        <v>509.9592688640293</v>
      </c>
      <c r="M142" s="202">
        <f>'Progn cen ener, pracy'!J15</f>
        <v>509.63282979586188</v>
      </c>
      <c r="N142" s="202">
        <f>'Progn cen ener, pracy'!K15</f>
        <v>509.40511819078557</v>
      </c>
      <c r="O142" s="202">
        <f>'Progn cen ener, pracy'!L15</f>
        <v>509.2770560356177</v>
      </c>
      <c r="P142" s="202">
        <f>'Progn cen ener, pracy'!M15</f>
        <v>509.24959428253629</v>
      </c>
      <c r="Q142" s="202">
        <f>'Progn cen ener, pracy'!N15</f>
        <v>509.32371332313119</v>
      </c>
      <c r="R142" s="202">
        <f>'Progn cen ener, pracy'!O15</f>
        <v>509.50042347298859</v>
      </c>
      <c r="S142" s="202">
        <f>'Progn cen ener, pracy'!P15</f>
        <v>509.78076546700913</v>
      </c>
      <c r="T142" s="202">
        <f>'Progn cen ener, pracy'!Q15</f>
        <v>510.16581096566449</v>
      </c>
      <c r="U142" s="202">
        <f>'Progn cen ener, pracy'!R15</f>
        <v>510.65666307239985</v>
      </c>
      <c r="V142" s="202">
        <f>'Progn cen ener, pracy'!S15</f>
        <v>511.25445686239573</v>
      </c>
      <c r="W142" s="202">
        <f>'Progn cen ener, pracy'!T15</f>
        <v>511.96035992290592</v>
      </c>
      <c r="X142" s="202">
        <f>'Progn cen ener, pracy'!U15</f>
        <v>512.7755729053938</v>
      </c>
      <c r="Y142" s="202">
        <f>'Progn cen ener, pracy'!V15</f>
        <v>513.70133008969106</v>
      </c>
      <c r="Z142" s="202">
        <f>'Progn cen ener, pracy'!W15</f>
        <v>511.66008105005494</v>
      </c>
      <c r="AA142" s="202">
        <f>'Progn cen ener, pracy'!X15</f>
        <v>509.82431254245472</v>
      </c>
      <c r="AB142" s="202">
        <f>'Progn cen ener, pracy'!Y15</f>
        <v>508.19320806727444</v>
      </c>
      <c r="AC142" s="202">
        <f>'Progn cen ener, pracy'!Z15</f>
        <v>506.76603331711118</v>
      </c>
      <c r="AD142" s="202">
        <f>'Progn cen ener, pracy'!AA15</f>
        <v>505.54213585017487</v>
      </c>
      <c r="AE142" s="202">
        <f>'Progn cen ener, pracy'!AB15</f>
        <v>504.52094479656535</v>
      </c>
      <c r="AF142" s="203"/>
      <c r="AG142" s="92"/>
      <c r="AH142" s="92"/>
      <c r="AI142" s="92"/>
    </row>
    <row r="143" spans="1:35" s="44" customFormat="1" ht="15.6" customHeight="1" outlineLevel="1">
      <c r="A143" s="346"/>
      <c r="B143" s="40"/>
      <c r="C143" s="55"/>
      <c r="D143" s="91" t="s">
        <v>77</v>
      </c>
      <c r="E143" s="88" t="s">
        <v>4</v>
      </c>
      <c r="F143" s="202">
        <f>'Progn cen ener, pracy'!C16</f>
        <v>363.34906403115002</v>
      </c>
      <c r="G143" s="202">
        <f>'Progn cen ener, pracy'!D16</f>
        <v>364.44204531177303</v>
      </c>
      <c r="H143" s="202">
        <f>'Progn cen ener, pracy'!E16</f>
        <v>380.99188621800846</v>
      </c>
      <c r="I143" s="202">
        <f>'Progn cen ener, pracy'!F16</f>
        <v>388.61172394236866</v>
      </c>
      <c r="J143" s="202">
        <f>'Progn cen ener, pracy'!G16</f>
        <v>396.38395842121605</v>
      </c>
      <c r="K143" s="202">
        <f>'Progn cen ener, pracy'!H16</f>
        <v>404.31163758964033</v>
      </c>
      <c r="L143" s="202">
        <f>'Progn cen ener, pracy'!I16</f>
        <v>412.39787034143319</v>
      </c>
      <c r="M143" s="202">
        <f>'Progn cen ener, pracy'!J16</f>
        <v>410.12020330281382</v>
      </c>
      <c r="N143" s="202">
        <f>'Progn cen ener, pracy'!K16</f>
        <v>407.90223916787659</v>
      </c>
      <c r="O143" s="202">
        <f>'Progn cen ener, pracy'!L16</f>
        <v>405.7441194322505</v>
      </c>
      <c r="P143" s="202">
        <f>'Progn cen ener, pracy'!M16</f>
        <v>403.64599894710176</v>
      </c>
      <c r="Q143" s="202">
        <f>'Progn cen ener, pracy'!N16</f>
        <v>401.60804608098795</v>
      </c>
      <c r="R143" s="202">
        <f>'Progn cen ener, pracy'!O16</f>
        <v>399.63044288600247</v>
      </c>
      <c r="S143" s="202">
        <f>'Progn cen ener, pracy'!P16</f>
        <v>397.71338526828333</v>
      </c>
      <c r="T143" s="202">
        <f>'Progn cen ener, pracy'!Q16</f>
        <v>395.85708316296416</v>
      </c>
      <c r="U143" s="202">
        <f>'Progn cen ener, pracy'!R16</f>
        <v>394.06176071364553</v>
      </c>
      <c r="V143" s="202">
        <f>'Progn cen ener, pracy'!S16</f>
        <v>392.32765645646629</v>
      </c>
      <c r="W143" s="202">
        <f>'Progn cen ener, pracy'!T16</f>
        <v>390.65502350885799</v>
      </c>
      <c r="X143" s="202">
        <f>'Progn cen ener, pracy'!U16</f>
        <v>389.0441297630648</v>
      </c>
      <c r="Y143" s="202">
        <f>'Progn cen ener, pracy'!V16</f>
        <v>387.49525808451557</v>
      </c>
      <c r="Z143" s="202">
        <f>'Progn cen ener, pracy'!W16</f>
        <v>382.9298876047759</v>
      </c>
      <c r="AA143" s="202">
        <f>'Progn cen ener, pracy'!X16</f>
        <v>378.51951522827005</v>
      </c>
      <c r="AB143" s="202">
        <f>'Progn cen ener, pracy'!Y16</f>
        <v>374.2623148068061</v>
      </c>
      <c r="AC143" s="202">
        <f>'Progn cen ener, pracy'!Z16</f>
        <v>370.15652219143351</v>
      </c>
      <c r="AD143" s="202">
        <f>'Progn cen ener, pracy'!AA16</f>
        <v>366.20043450198358</v>
      </c>
      <c r="AE143" s="202">
        <f>'Progn cen ener, pracy'!AB16</f>
        <v>362.39240942141026</v>
      </c>
      <c r="AF143" s="203"/>
      <c r="AG143" s="92"/>
      <c r="AH143" s="92"/>
      <c r="AI143" s="92"/>
    </row>
    <row r="144" spans="1:35" s="44" customFormat="1" ht="19.149999999999999" customHeight="1" outlineLevel="1">
      <c r="A144" s="346"/>
      <c r="B144" s="40"/>
      <c r="C144" s="55"/>
      <c r="D144" s="64" t="s">
        <v>78</v>
      </c>
      <c r="E144" s="57" t="s">
        <v>72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93">
        <f t="shared" ref="AF144:AF187" si="41">SUM(F144:AE144)</f>
        <v>0</v>
      </c>
    </row>
    <row r="145" spans="1:32" s="44" customFormat="1" ht="19.5" customHeight="1" outlineLevel="1">
      <c r="A145" s="346"/>
      <c r="B145" s="40"/>
      <c r="C145" s="55"/>
      <c r="D145" s="64" t="s">
        <v>79</v>
      </c>
      <c r="E145" s="57" t="s">
        <v>72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93">
        <f t="shared" si="41"/>
        <v>0</v>
      </c>
    </row>
    <row r="146" spans="1:32" s="44" customFormat="1" ht="19.5" customHeight="1" outlineLevel="1">
      <c r="A146" s="346"/>
      <c r="B146" s="40"/>
      <c r="C146" s="55"/>
      <c r="D146" s="64" t="s">
        <v>80</v>
      </c>
      <c r="E146" s="57" t="s">
        <v>72</v>
      </c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93">
        <f>SUM(F146:AE146)</f>
        <v>0</v>
      </c>
    </row>
    <row r="147" spans="1:32" s="44" customFormat="1" ht="19.5" customHeight="1" outlineLevel="1">
      <c r="A147" s="346"/>
      <c r="B147" s="40"/>
      <c r="C147" s="55"/>
      <c r="D147" s="87" t="s">
        <v>81</v>
      </c>
      <c r="E147" s="88" t="s">
        <v>4</v>
      </c>
      <c r="F147" s="215">
        <f>F151*F148+F152*F149+F153*F150</f>
        <v>0</v>
      </c>
      <c r="G147" s="215">
        <f t="shared" ref="G147:AE147" si="42">G151*G148+G152*G149+G153*G150</f>
        <v>0</v>
      </c>
      <c r="H147" s="215">
        <f t="shared" si="42"/>
        <v>0</v>
      </c>
      <c r="I147" s="215">
        <f t="shared" si="42"/>
        <v>0</v>
      </c>
      <c r="J147" s="215">
        <f t="shared" si="42"/>
        <v>0</v>
      </c>
      <c r="K147" s="215">
        <f t="shared" si="42"/>
        <v>0</v>
      </c>
      <c r="L147" s="215">
        <f t="shared" si="42"/>
        <v>0</v>
      </c>
      <c r="M147" s="215">
        <f t="shared" si="42"/>
        <v>0</v>
      </c>
      <c r="N147" s="215">
        <f t="shared" si="42"/>
        <v>0</v>
      </c>
      <c r="O147" s="215">
        <f t="shared" si="42"/>
        <v>0</v>
      </c>
      <c r="P147" s="215">
        <f t="shared" si="42"/>
        <v>0</v>
      </c>
      <c r="Q147" s="215">
        <f t="shared" si="42"/>
        <v>0</v>
      </c>
      <c r="R147" s="215">
        <f t="shared" si="42"/>
        <v>0</v>
      </c>
      <c r="S147" s="215">
        <f t="shared" si="42"/>
        <v>0</v>
      </c>
      <c r="T147" s="215">
        <f t="shared" si="42"/>
        <v>0</v>
      </c>
      <c r="U147" s="215">
        <f t="shared" si="42"/>
        <v>0</v>
      </c>
      <c r="V147" s="215">
        <f t="shared" si="42"/>
        <v>0</v>
      </c>
      <c r="W147" s="215">
        <f t="shared" si="42"/>
        <v>0</v>
      </c>
      <c r="X147" s="215">
        <f t="shared" si="42"/>
        <v>0</v>
      </c>
      <c r="Y147" s="215">
        <f t="shared" si="42"/>
        <v>0</v>
      </c>
      <c r="Z147" s="215">
        <f t="shared" si="42"/>
        <v>0</v>
      </c>
      <c r="AA147" s="215">
        <f t="shared" si="42"/>
        <v>0</v>
      </c>
      <c r="AB147" s="215">
        <f t="shared" si="42"/>
        <v>0</v>
      </c>
      <c r="AC147" s="215">
        <f t="shared" si="42"/>
        <v>0</v>
      </c>
      <c r="AD147" s="215">
        <f t="shared" si="42"/>
        <v>0</v>
      </c>
      <c r="AE147" s="215">
        <f t="shared" si="42"/>
        <v>0</v>
      </c>
      <c r="AF147" s="206"/>
    </row>
    <row r="148" spans="1:32" s="44" customFormat="1" ht="19.5" customHeight="1" outlineLevel="1">
      <c r="A148" s="346"/>
      <c r="B148" s="40"/>
      <c r="C148" s="55"/>
      <c r="D148" s="91" t="s">
        <v>82</v>
      </c>
      <c r="E148" s="88" t="s">
        <v>4</v>
      </c>
      <c r="F148" s="5">
        <f>'Progn cen ener, pracy'!C19</f>
        <v>439.91126723367211</v>
      </c>
      <c r="G148" s="5">
        <f>'Progn cen ener, pracy'!D19</f>
        <v>442.49549257834553</v>
      </c>
      <c r="H148" s="5">
        <f>'Progn cen ener, pracy'!E19</f>
        <v>460.5664024299125</v>
      </c>
      <c r="I148" s="5">
        <f>'Progn cen ener, pracy'!F19</f>
        <v>470.73773047851074</v>
      </c>
      <c r="J148" s="5">
        <f>'Progn cen ener, pracy'!G19</f>
        <v>481.09248508808093</v>
      </c>
      <c r="K148" s="5">
        <f>'Progn cen ener, pracy'!H19</f>
        <v>491.63433478984257</v>
      </c>
      <c r="L148" s="5">
        <f>'Progn cen ener, pracy'!I19</f>
        <v>501.36702148563938</v>
      </c>
      <c r="M148" s="5">
        <f>'Progn cen ener, pracy'!J19</f>
        <v>500.76873746990418</v>
      </c>
      <c r="N148" s="5">
        <f>'Progn cen ener, pracy'!K19</f>
        <v>500.26374401830878</v>
      </c>
      <c r="O148" s="5">
        <f>'Progn cen ener, pracy'!L19</f>
        <v>500.85285437969139</v>
      </c>
      <c r="P148" s="5">
        <f>'Progn cen ener, pracy'!M19</f>
        <v>500.53690859349143</v>
      </c>
      <c r="Q148" s="5">
        <f>'Progn cen ener, pracy'!N19</f>
        <v>500.31677392030542</v>
      </c>
      <c r="R148" s="5">
        <f>'Progn cen ener, pracy'!O19</f>
        <v>501.19334528210629</v>
      </c>
      <c r="S148" s="5">
        <f>'Progn cen ener, pracy'!P19</f>
        <v>501.16754571230922</v>
      </c>
      <c r="T148" s="5">
        <f>'Progn cen ener, pracy'!Q19</f>
        <v>501.24032681587062</v>
      </c>
      <c r="U148" s="5">
        <f>'Progn cen ener, pracy'!R19</f>
        <v>501.41266923961007</v>
      </c>
      <c r="V148" s="5">
        <f>'Progn cen ener, pracy'!S19</f>
        <v>501.68558315295013</v>
      </c>
      <c r="W148" s="5">
        <f>'Progn cen ener, pracy'!T19</f>
        <v>503.06010873927141</v>
      </c>
      <c r="X148" s="5">
        <f>'Progn cen ener, pracy'!U19</f>
        <v>503.53731669808656</v>
      </c>
      <c r="Y148" s="5">
        <f>'Progn cen ener, pracy'!V19</f>
        <v>504.11830875823773</v>
      </c>
      <c r="Z148" s="5">
        <f>'Progn cen ener, pracy'!W19</f>
        <v>501.72539929197251</v>
      </c>
      <c r="AA148" s="5">
        <f>'Progn cen ener, pracy'!X19</f>
        <v>499.53093714921067</v>
      </c>
      <c r="AB148" s="5">
        <f>'Progn cen ener, pracy'!Y19</f>
        <v>498.5339651661655</v>
      </c>
      <c r="AC148" s="5">
        <f>'Progn cen ener, pracy'!Z19</f>
        <v>496.73360555798001</v>
      </c>
      <c r="AD148" s="5">
        <f>'Progn cen ener, pracy'!AA19</f>
        <v>495.12905953586107</v>
      </c>
      <c r="AE148" s="5">
        <f>'Progn cen ener, pracy'!AB19</f>
        <v>493.71960695596528</v>
      </c>
      <c r="AF148" s="206"/>
    </row>
    <row r="149" spans="1:32" s="44" customFormat="1" ht="19.5" customHeight="1" outlineLevel="1">
      <c r="A149" s="346"/>
      <c r="B149" s="40"/>
      <c r="C149" s="55"/>
      <c r="D149" s="91" t="s">
        <v>83</v>
      </c>
      <c r="E149" s="88" t="s">
        <v>4</v>
      </c>
      <c r="F149" s="5">
        <f>'Progn cen ener, pracy'!C20</f>
        <v>451.98079392527762</v>
      </c>
      <c r="G149" s="5">
        <f>'Progn cen ener, pracy'!D20</f>
        <v>454.80640980378314</v>
      </c>
      <c r="H149" s="5">
        <f>'Progn cen ener, pracy'!E20</f>
        <v>473.12353799985885</v>
      </c>
      <c r="I149" s="5">
        <f>'Progn cen ener, pracy'!F20</f>
        <v>483.54600875985602</v>
      </c>
      <c r="J149" s="5">
        <f>'Progn cen ener, pracy'!G20</f>
        <v>494.15692893505309</v>
      </c>
      <c r="K149" s="5">
        <f>'Progn cen ener, pracy'!H20</f>
        <v>504.96006751375421</v>
      </c>
      <c r="L149" s="5">
        <f>'Progn cen ener, pracy'!I20</f>
        <v>514.95926886402935</v>
      </c>
      <c r="M149" s="5">
        <f>'Progn cen ener, pracy'!J20</f>
        <v>514.63282979586188</v>
      </c>
      <c r="N149" s="5">
        <f>'Progn cen ener, pracy'!K20</f>
        <v>514.40511819078552</v>
      </c>
      <c r="O149" s="5">
        <f>'Progn cen ener, pracy'!L20</f>
        <v>515.27705603561776</v>
      </c>
      <c r="P149" s="5">
        <f>'Progn cen ener, pracy'!M20</f>
        <v>515.24959428253624</v>
      </c>
      <c r="Q149" s="5">
        <f>'Progn cen ener, pracy'!N20</f>
        <v>515.32371332313119</v>
      </c>
      <c r="R149" s="5">
        <f>'Progn cen ener, pracy'!O20</f>
        <v>516.50042347298859</v>
      </c>
      <c r="S149" s="5">
        <f>'Progn cen ener, pracy'!P20</f>
        <v>516.78076546700913</v>
      </c>
      <c r="T149" s="5">
        <f>'Progn cen ener, pracy'!Q20</f>
        <v>517.16581096566449</v>
      </c>
      <c r="U149" s="5">
        <f>'Progn cen ener, pracy'!R20</f>
        <v>517.65666307239985</v>
      </c>
      <c r="V149" s="5">
        <f>'Progn cen ener, pracy'!S20</f>
        <v>518.25445686239573</v>
      </c>
      <c r="W149" s="5">
        <f>'Progn cen ener, pracy'!T20</f>
        <v>519.96035992290592</v>
      </c>
      <c r="X149" s="5">
        <f>'Progn cen ener, pracy'!U20</f>
        <v>520.7755729053938</v>
      </c>
      <c r="Y149" s="5">
        <f>'Progn cen ener, pracy'!V20</f>
        <v>521.70133008969106</v>
      </c>
      <c r="Z149" s="5">
        <f>'Progn cen ener, pracy'!W20</f>
        <v>519.66008105005494</v>
      </c>
      <c r="AA149" s="5">
        <f>'Progn cen ener, pracy'!X20</f>
        <v>517.82431254245466</v>
      </c>
      <c r="AB149" s="5">
        <f>'Progn cen ener, pracy'!Y20</f>
        <v>517.19320806727444</v>
      </c>
      <c r="AC149" s="5">
        <f>'Progn cen ener, pracy'!Z20</f>
        <v>515.76603331711112</v>
      </c>
      <c r="AD149" s="5">
        <f>'Progn cen ener, pracy'!AA20</f>
        <v>514.54213585017487</v>
      </c>
      <c r="AE149" s="5">
        <f>'Progn cen ener, pracy'!AB20</f>
        <v>513.52094479656535</v>
      </c>
      <c r="AF149" s="206"/>
    </row>
    <row r="150" spans="1:32" s="44" customFormat="1" ht="19.5" customHeight="1" outlineLevel="1">
      <c r="A150" s="346"/>
      <c r="B150" s="40"/>
      <c r="C150" s="55"/>
      <c r="D150" s="91" t="s">
        <v>84</v>
      </c>
      <c r="E150" s="88" t="s">
        <v>4</v>
      </c>
      <c r="F150" s="5">
        <f>'Progn cen ener, pracy'!C21</f>
        <v>365.34906403115002</v>
      </c>
      <c r="G150" s="5">
        <f>'Progn cen ener, pracy'!D21</f>
        <v>366.44204531177303</v>
      </c>
      <c r="H150" s="5">
        <f>'Progn cen ener, pracy'!E21</f>
        <v>382.99188621800846</v>
      </c>
      <c r="I150" s="5">
        <f>'Progn cen ener, pracy'!F21</f>
        <v>391.61172394236866</v>
      </c>
      <c r="J150" s="5">
        <f>'Progn cen ener, pracy'!G21</f>
        <v>400.38395842121605</v>
      </c>
      <c r="K150" s="5">
        <f>'Progn cen ener, pracy'!H21</f>
        <v>409.31163758964033</v>
      </c>
      <c r="L150" s="5">
        <f>'Progn cen ener, pracy'!I21</f>
        <v>417.39787034143319</v>
      </c>
      <c r="M150" s="5">
        <f>'Progn cen ener, pracy'!J21</f>
        <v>415.12020330281382</v>
      </c>
      <c r="N150" s="5">
        <f>'Progn cen ener, pracy'!K21</f>
        <v>412.90223916787659</v>
      </c>
      <c r="O150" s="5">
        <f>'Progn cen ener, pracy'!L21</f>
        <v>411.7441194322505</v>
      </c>
      <c r="P150" s="5">
        <f>'Progn cen ener, pracy'!M21</f>
        <v>409.64599894710176</v>
      </c>
      <c r="Q150" s="5">
        <f>'Progn cen ener, pracy'!N21</f>
        <v>407.60804608098795</v>
      </c>
      <c r="R150" s="5">
        <f>'Progn cen ener, pracy'!O21</f>
        <v>406.63044288600247</v>
      </c>
      <c r="S150" s="5">
        <f>'Progn cen ener, pracy'!P21</f>
        <v>404.71338526828333</v>
      </c>
      <c r="T150" s="5">
        <f>'Progn cen ener, pracy'!Q21</f>
        <v>402.85708316296416</v>
      </c>
      <c r="U150" s="5">
        <f>'Progn cen ener, pracy'!R21</f>
        <v>401.06176071364553</v>
      </c>
      <c r="V150" s="5">
        <f>'Progn cen ener, pracy'!S21</f>
        <v>399.32765645646629</v>
      </c>
      <c r="W150" s="5">
        <f>'Progn cen ener, pracy'!T21</f>
        <v>398.65502350885799</v>
      </c>
      <c r="X150" s="5">
        <f>'Progn cen ener, pracy'!U21</f>
        <v>397.0441297630648</v>
      </c>
      <c r="Y150" s="5">
        <f>'Progn cen ener, pracy'!V21</f>
        <v>395.49525808451557</v>
      </c>
      <c r="Z150" s="5">
        <f>'Progn cen ener, pracy'!W21</f>
        <v>390.9298876047759</v>
      </c>
      <c r="AA150" s="5">
        <f>'Progn cen ener, pracy'!X21</f>
        <v>386.51951522827005</v>
      </c>
      <c r="AB150" s="5">
        <f>'Progn cen ener, pracy'!Y21</f>
        <v>383.2623148068061</v>
      </c>
      <c r="AC150" s="5">
        <f>'Progn cen ener, pracy'!Z21</f>
        <v>379.15652219143351</v>
      </c>
      <c r="AD150" s="5">
        <f>'Progn cen ener, pracy'!AA21</f>
        <v>375.20043450198358</v>
      </c>
      <c r="AE150" s="5">
        <f>'Progn cen ener, pracy'!AB21</f>
        <v>371.39240942141026</v>
      </c>
      <c r="AF150" s="206"/>
    </row>
    <row r="151" spans="1:32" s="44" customFormat="1" ht="19.5" customHeight="1" outlineLevel="1">
      <c r="A151" s="346"/>
      <c r="B151" s="40"/>
      <c r="C151" s="55"/>
      <c r="D151" s="64" t="s">
        <v>85</v>
      </c>
      <c r="E151" s="57" t="s">
        <v>72</v>
      </c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205"/>
      <c r="S151" s="205"/>
      <c r="T151" s="205"/>
      <c r="U151" s="205"/>
      <c r="V151" s="205"/>
      <c r="W151" s="205"/>
      <c r="X151" s="205"/>
      <c r="Y151" s="205"/>
      <c r="Z151" s="205"/>
      <c r="AA151" s="205"/>
      <c r="AB151" s="205"/>
      <c r="AC151" s="205"/>
      <c r="AD151" s="205"/>
      <c r="AE151" s="205"/>
      <c r="AF151" s="206"/>
    </row>
    <row r="152" spans="1:32" s="44" customFormat="1" ht="19.5" customHeight="1" outlineLevel="1">
      <c r="A152" s="346"/>
      <c r="B152" s="40"/>
      <c r="C152" s="55"/>
      <c r="D152" s="64" t="s">
        <v>86</v>
      </c>
      <c r="E152" s="57" t="s">
        <v>72</v>
      </c>
      <c r="F152" s="205"/>
      <c r="G152" s="205"/>
      <c r="H152" s="205"/>
      <c r="I152" s="205"/>
      <c r="J152" s="205"/>
      <c r="K152" s="205"/>
      <c r="L152" s="205"/>
      <c r="M152" s="205"/>
      <c r="N152" s="205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6"/>
    </row>
    <row r="153" spans="1:32" s="44" customFormat="1" ht="19.5" customHeight="1" outlineLevel="1">
      <c r="A153" s="346"/>
      <c r="B153" s="40"/>
      <c r="C153" s="55"/>
      <c r="D153" s="64" t="s">
        <v>87</v>
      </c>
      <c r="E153" s="57" t="s">
        <v>72</v>
      </c>
    </row>
    <row r="154" spans="1:32" s="44" customFormat="1" ht="19.5" customHeight="1" outlineLevel="1">
      <c r="A154" s="346"/>
      <c r="B154" s="40"/>
      <c r="C154" s="55"/>
      <c r="D154" s="216" t="s">
        <v>88</v>
      </c>
      <c r="E154" s="217" t="s">
        <v>11</v>
      </c>
      <c r="F154" s="218">
        <f>F155*F156</f>
        <v>0</v>
      </c>
      <c r="G154" s="218">
        <f t="shared" ref="G154:AE154" si="43">G155*G156</f>
        <v>0</v>
      </c>
      <c r="H154" s="218">
        <f t="shared" si="43"/>
        <v>0</v>
      </c>
      <c r="I154" s="218">
        <f t="shared" si="43"/>
        <v>0</v>
      </c>
      <c r="J154" s="218">
        <f t="shared" si="43"/>
        <v>0</v>
      </c>
      <c r="K154" s="218">
        <f t="shared" si="43"/>
        <v>0</v>
      </c>
      <c r="L154" s="218">
        <f t="shared" si="43"/>
        <v>0</v>
      </c>
      <c r="M154" s="218">
        <f t="shared" si="43"/>
        <v>0</v>
      </c>
      <c r="N154" s="218">
        <f t="shared" si="43"/>
        <v>0</v>
      </c>
      <c r="O154" s="218">
        <f t="shared" si="43"/>
        <v>0</v>
      </c>
      <c r="P154" s="218">
        <f t="shared" si="43"/>
        <v>0</v>
      </c>
      <c r="Q154" s="218">
        <f t="shared" si="43"/>
        <v>0</v>
      </c>
      <c r="R154" s="218">
        <f t="shared" si="43"/>
        <v>0</v>
      </c>
      <c r="S154" s="218">
        <f t="shared" si="43"/>
        <v>0</v>
      </c>
      <c r="T154" s="218">
        <f t="shared" si="43"/>
        <v>0</v>
      </c>
      <c r="U154" s="218">
        <f t="shared" si="43"/>
        <v>0</v>
      </c>
      <c r="V154" s="218">
        <f t="shared" si="43"/>
        <v>0</v>
      </c>
      <c r="W154" s="218">
        <f t="shared" si="43"/>
        <v>0</v>
      </c>
      <c r="X154" s="218">
        <f t="shared" si="43"/>
        <v>0</v>
      </c>
      <c r="Y154" s="218">
        <f t="shared" si="43"/>
        <v>0</v>
      </c>
      <c r="Z154" s="218">
        <f t="shared" si="43"/>
        <v>0</v>
      </c>
      <c r="AA154" s="218">
        <f t="shared" si="43"/>
        <v>0</v>
      </c>
      <c r="AB154" s="218">
        <f t="shared" si="43"/>
        <v>0</v>
      </c>
      <c r="AC154" s="218">
        <f t="shared" si="43"/>
        <v>0</v>
      </c>
      <c r="AD154" s="218">
        <f t="shared" si="43"/>
        <v>0</v>
      </c>
      <c r="AE154" s="218">
        <f t="shared" si="43"/>
        <v>0</v>
      </c>
      <c r="AF154" s="96">
        <f t="shared" si="41"/>
        <v>0</v>
      </c>
    </row>
    <row r="155" spans="1:32" s="44" customFormat="1" ht="27.6" customHeight="1" outlineLevel="1">
      <c r="A155" s="346"/>
      <c r="B155" s="40"/>
      <c r="C155" s="55"/>
      <c r="D155" s="97" t="s">
        <v>89</v>
      </c>
      <c r="E155" s="98" t="s">
        <v>90</v>
      </c>
      <c r="F155" s="204">
        <f>'Progn cen ener, pracy'!C24</f>
        <v>11496.493171230943</v>
      </c>
      <c r="G155" s="204">
        <f>'Progn cen ener, pracy'!D24</f>
        <v>11726.423034655561</v>
      </c>
      <c r="H155" s="204">
        <f>'Progn cen ener, pracy'!E24</f>
        <v>11960.951495348672</v>
      </c>
      <c r="I155" s="204">
        <f>'Progn cen ener, pracy'!F24</f>
        <v>12200.170525255646</v>
      </c>
      <c r="J155" s="204">
        <f>'Progn cen ener, pracy'!G24</f>
        <v>12444.173935760758</v>
      </c>
      <c r="K155" s="204">
        <f>'Progn cen ener, pracy'!H24</f>
        <v>12693.057414475974</v>
      </c>
      <c r="L155" s="204">
        <f>'Progn cen ener, pracy'!I24</f>
        <v>12946.918562765493</v>
      </c>
      <c r="M155" s="204">
        <f>'Progn cen ener, pracy'!J24</f>
        <v>13205.856934020803</v>
      </c>
      <c r="N155" s="204">
        <f>'Progn cen ener, pracy'!K24</f>
        <v>13469.974072701219</v>
      </c>
      <c r="O155" s="204">
        <f>'Progn cen ener, pracy'!L24</f>
        <v>13739.373554155243</v>
      </c>
      <c r="P155" s="204">
        <f>'Progn cen ener, pracy'!M24</f>
        <v>14014.161025238349</v>
      </c>
      <c r="Q155" s="204">
        <f>'Progn cen ener, pracy'!N24</f>
        <v>14294.444245743116</v>
      </c>
      <c r="R155" s="204">
        <f>'Progn cen ener, pracy'!O24</f>
        <v>14580.333130657978</v>
      </c>
      <c r="S155" s="204">
        <f>'Progn cen ener, pracy'!P24</f>
        <v>14871.939793271138</v>
      </c>
      <c r="T155" s="204">
        <f>'Progn cen ener, pracy'!Q24</f>
        <v>15169.378589136561</v>
      </c>
      <c r="U155" s="204">
        <f>'Progn cen ener, pracy'!R24</f>
        <v>15472.766160919293</v>
      </c>
      <c r="V155" s="204">
        <f>'Progn cen ener, pracy'!S24</f>
        <v>15782.221484137679</v>
      </c>
      <c r="W155" s="204">
        <f>'Progn cen ener, pracy'!T24</f>
        <v>16097.865913820433</v>
      </c>
      <c r="X155" s="204">
        <f>'Progn cen ener, pracy'!U24</f>
        <v>16419.823232096842</v>
      </c>
      <c r="Y155" s="204">
        <f>'Progn cen ener, pracy'!V24</f>
        <v>16748.219696738779</v>
      </c>
      <c r="Z155" s="204">
        <f>'Progn cen ener, pracy'!W24</f>
        <v>17083.184090673556</v>
      </c>
      <c r="AA155" s="204">
        <f>'Progn cen ener, pracy'!X24</f>
        <v>17424.847772487028</v>
      </c>
      <c r="AB155" s="204">
        <f>'Progn cen ener, pracy'!Y24</f>
        <v>17773.344727936768</v>
      </c>
      <c r="AC155" s="204">
        <f>'Progn cen ener, pracy'!Z24</f>
        <v>18128.811622495505</v>
      </c>
      <c r="AD155" s="204">
        <f>'Progn cen ener, pracy'!AA24</f>
        <v>18491.387854945417</v>
      </c>
      <c r="AE155" s="204">
        <f>'Progn cen ener, pracy'!AB24</f>
        <v>18861.215612044325</v>
      </c>
      <c r="AF155" s="93"/>
    </row>
    <row r="156" spans="1:32" s="44" customFormat="1" ht="29.25" customHeight="1" outlineLevel="1">
      <c r="A156" s="346"/>
      <c r="B156" s="40"/>
      <c r="C156" s="55"/>
      <c r="D156" s="64" t="s">
        <v>91</v>
      </c>
      <c r="E156" s="57" t="s">
        <v>92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78">
        <f t="shared" si="41"/>
        <v>0</v>
      </c>
    </row>
    <row r="157" spans="1:32" s="44" customFormat="1" ht="15.6" customHeight="1" outlineLevel="1">
      <c r="A157" s="346"/>
      <c r="B157" s="40"/>
      <c r="C157" s="5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8">
        <f t="shared" si="41"/>
        <v>0</v>
      </c>
    </row>
    <row r="158" spans="1:32" s="44" customFormat="1" ht="15.6" customHeight="1">
      <c r="A158" s="346"/>
      <c r="B158" s="40"/>
      <c r="C158" s="55"/>
      <c r="D158" s="87" t="s">
        <v>93</v>
      </c>
      <c r="E158" s="88" t="s">
        <v>11</v>
      </c>
      <c r="F158" s="215">
        <f t="shared" ref="F158:AE158" si="44">F162*F159+F163*F160+F164*F161</f>
        <v>0</v>
      </c>
      <c r="G158" s="215">
        <f t="shared" si="44"/>
        <v>0</v>
      </c>
      <c r="H158" s="215">
        <f t="shared" si="44"/>
        <v>0</v>
      </c>
      <c r="I158" s="215">
        <f t="shared" si="44"/>
        <v>0</v>
      </c>
      <c r="J158" s="215">
        <f t="shared" si="44"/>
        <v>0</v>
      </c>
      <c r="K158" s="215">
        <f t="shared" si="44"/>
        <v>0</v>
      </c>
      <c r="L158" s="215">
        <f t="shared" si="44"/>
        <v>0</v>
      </c>
      <c r="M158" s="215">
        <f t="shared" si="44"/>
        <v>0</v>
      </c>
      <c r="N158" s="215">
        <f t="shared" si="44"/>
        <v>0</v>
      </c>
      <c r="O158" s="215">
        <f t="shared" si="44"/>
        <v>0</v>
      </c>
      <c r="P158" s="215">
        <f t="shared" si="44"/>
        <v>0</v>
      </c>
      <c r="Q158" s="215">
        <f t="shared" si="44"/>
        <v>0</v>
      </c>
      <c r="R158" s="215">
        <f t="shared" si="44"/>
        <v>0</v>
      </c>
      <c r="S158" s="215">
        <f t="shared" si="44"/>
        <v>0</v>
      </c>
      <c r="T158" s="215">
        <f t="shared" si="44"/>
        <v>0</v>
      </c>
      <c r="U158" s="215">
        <f t="shared" si="44"/>
        <v>0</v>
      </c>
      <c r="V158" s="215">
        <f t="shared" si="44"/>
        <v>0</v>
      </c>
      <c r="W158" s="215">
        <f t="shared" si="44"/>
        <v>0</v>
      </c>
      <c r="X158" s="215">
        <f t="shared" si="44"/>
        <v>0</v>
      </c>
      <c r="Y158" s="215">
        <f t="shared" si="44"/>
        <v>0</v>
      </c>
      <c r="Z158" s="215">
        <f t="shared" si="44"/>
        <v>0</v>
      </c>
      <c r="AA158" s="215">
        <f t="shared" si="44"/>
        <v>0</v>
      </c>
      <c r="AB158" s="215">
        <f t="shared" si="44"/>
        <v>0</v>
      </c>
      <c r="AC158" s="215">
        <f t="shared" si="44"/>
        <v>0</v>
      </c>
      <c r="AD158" s="215">
        <f t="shared" si="44"/>
        <v>0</v>
      </c>
      <c r="AE158" s="215">
        <f t="shared" si="44"/>
        <v>0</v>
      </c>
      <c r="AF158" s="78">
        <f t="shared" si="41"/>
        <v>0</v>
      </c>
    </row>
    <row r="159" spans="1:32" s="44" customFormat="1" ht="15.6" customHeight="1" outlineLevel="1">
      <c r="A159" s="346"/>
      <c r="B159" s="40"/>
      <c r="C159" s="55"/>
      <c r="D159" s="214" t="s">
        <v>94</v>
      </c>
      <c r="E159" s="219" t="str">
        <f>VLOOKUP($D159,'Progn cen ener, pracy'!$A$32:$AD$37,2)</f>
        <v>PLN/MWh</v>
      </c>
      <c r="F159" s="219">
        <f>VLOOKUP($D159,'Progn cen ener, pracy'!$A$32:$AD$37,3)</f>
        <v>139.97879109225877</v>
      </c>
      <c r="G159" s="219">
        <f>VLOOKUP($D159,'Progn cen ener, pracy'!$A$32:$AD$37,3+G$6)</f>
        <v>142.77836691410394</v>
      </c>
      <c r="H159" s="219">
        <f>VLOOKUP($D159,'Progn cen ener, pracy'!$A$32:$AD$37,3+H$6)</f>
        <v>145.63393425238601</v>
      </c>
      <c r="I159" s="219">
        <f>VLOOKUP($D159,'Progn cen ener, pracy'!$A$32:$AD$37,3+I$6)</f>
        <v>148.54661293743374</v>
      </c>
      <c r="J159" s="219">
        <f>VLOOKUP($D159,'Progn cen ener, pracy'!$A$32:$AD$37,3+J$6)</f>
        <v>152.26027826086957</v>
      </c>
      <c r="K159" s="219">
        <f>VLOOKUP($D159,'Progn cen ener, pracy'!$A$32:$AD$37,3+K$6)</f>
        <v>156.0667852173913</v>
      </c>
      <c r="L159" s="219">
        <f>VLOOKUP($D159,'Progn cen ener, pracy'!$A$32:$AD$37,3+L$6)</f>
        <v>159.96845484782608</v>
      </c>
      <c r="M159" s="219">
        <f>VLOOKUP($D159,'Progn cen ener, pracy'!$A$32:$AD$37,3+M$6)</f>
        <v>163.96766621902171</v>
      </c>
      <c r="N159" s="219">
        <f>VLOOKUP($D159,'Progn cen ener, pracy'!$A$32:$AD$37,3+N$6)</f>
        <v>168.88669620559236</v>
      </c>
      <c r="O159" s="219">
        <f>VLOOKUP($D159,'Progn cen ener, pracy'!$A$32:$AD$37,3+O$6)</f>
        <v>173.95329709176013</v>
      </c>
      <c r="P159" s="219">
        <f>VLOOKUP($D159,'Progn cen ener, pracy'!$A$32:$AD$37,3+P$6)</f>
        <v>179.17189600451294</v>
      </c>
      <c r="Q159" s="219">
        <f>VLOOKUP($D159,'Progn cen ener, pracy'!$A$32:$AD$37,3+Q$6)</f>
        <v>184.54705288464834</v>
      </c>
      <c r="R159" s="219">
        <f>VLOOKUP($D159,'Progn cen ener, pracy'!$A$32:$AD$37,3+R$6)</f>
        <v>190.0834644711878</v>
      </c>
      <c r="S159" s="219">
        <f>VLOOKUP($D159,'Progn cen ener, pracy'!$A$32:$AD$37,3+S$6)</f>
        <v>195.78596840532344</v>
      </c>
      <c r="T159" s="219">
        <f>VLOOKUP($D159,'Progn cen ener, pracy'!$A$32:$AD$37,3+T$6)</f>
        <v>201.65954745748314</v>
      </c>
      <c r="U159" s="219">
        <f>VLOOKUP($D159,'Progn cen ener, pracy'!$A$32:$AD$37,3+U$6)</f>
        <v>207.70933388120764</v>
      </c>
      <c r="V159" s="219">
        <f>VLOOKUP($D159,'Progn cen ener, pracy'!$A$32:$AD$37,3+V$6)</f>
        <v>213.94061389764389</v>
      </c>
      <c r="W159" s="219">
        <f>VLOOKUP($D159,'Progn cen ener, pracy'!$A$32:$AD$37,3+W$6)</f>
        <v>220.35883231457322</v>
      </c>
      <c r="X159" s="219">
        <f>VLOOKUP($D159,'Progn cen ener, pracy'!$A$32:$AD$37,3+X$6)</f>
        <v>226.96959728401043</v>
      </c>
      <c r="Y159" s="219">
        <f>VLOOKUP($D159,'Progn cen ener, pracy'!$A$32:$AD$37,3+Y$6)</f>
        <v>233.77868520253074</v>
      </c>
      <c r="Z159" s="219">
        <f>VLOOKUP($D159,'Progn cen ener, pracy'!$A$32:$AD$37,3+Z$6)</f>
        <v>240.79204575860666</v>
      </c>
      <c r="AA159" s="219">
        <f>VLOOKUP($D159,'Progn cen ener, pracy'!$A$32:$AD$37,3+AA$6)</f>
        <v>248.01580713136488</v>
      </c>
      <c r="AB159" s="219">
        <f>VLOOKUP($D159,'Progn cen ener, pracy'!$A$32:$AD$37,3+AB$6)</f>
        <v>255.45628134530583</v>
      </c>
      <c r="AC159" s="219">
        <f>VLOOKUP($D159,'Progn cen ener, pracy'!$A$32:$AD$37,3+AC$6)</f>
        <v>263.11996978566503</v>
      </c>
      <c r="AD159" s="219">
        <f>VLOOKUP($D159,'Progn cen ener, pracy'!$A$32:$AD$37,3+AD$6)</f>
        <v>144.17815482502655</v>
      </c>
      <c r="AE159" s="219">
        <f>VLOOKUP($D159,'Progn cen ener, pracy'!$A$32:$AD$37,3+AE$6)</f>
        <v>144.17815482502655</v>
      </c>
      <c r="AF159" s="78">
        <f t="shared" si="41"/>
        <v>4901.7862885127597</v>
      </c>
    </row>
    <row r="160" spans="1:32" s="44" customFormat="1" ht="15.6" customHeight="1" outlineLevel="1">
      <c r="A160" s="346"/>
      <c r="B160" s="40"/>
      <c r="C160" s="55"/>
      <c r="D160" s="214" t="s">
        <v>94</v>
      </c>
      <c r="E160" s="219" t="str">
        <f>VLOOKUP($D160,'Progn cen ener, pracy'!$A$32:$AD$37,2)</f>
        <v>PLN/MWh</v>
      </c>
      <c r="F160" s="219">
        <f>VLOOKUP($D160,'Progn cen ener, pracy'!$A$32:$AD$37,3)</f>
        <v>139.97879109225877</v>
      </c>
      <c r="G160" s="219">
        <f>VLOOKUP($D160,'Progn cen ener, pracy'!$A$32:$AD$37,3+G$6)</f>
        <v>142.77836691410394</v>
      </c>
      <c r="H160" s="219">
        <f>VLOOKUP($D160,'Progn cen ener, pracy'!$A$32:$AD$37,3+H$6)</f>
        <v>145.63393425238601</v>
      </c>
      <c r="I160" s="219">
        <f>VLOOKUP($D160,'Progn cen ener, pracy'!$A$32:$AD$37,3+I$6)</f>
        <v>148.54661293743374</v>
      </c>
      <c r="J160" s="219">
        <f>VLOOKUP($D160,'Progn cen ener, pracy'!$A$32:$AD$37,3+J$6)</f>
        <v>152.26027826086957</v>
      </c>
      <c r="K160" s="219">
        <f>VLOOKUP($D160,'Progn cen ener, pracy'!$A$32:$AD$37,3+K$6)</f>
        <v>156.0667852173913</v>
      </c>
      <c r="L160" s="219">
        <f>VLOOKUP($D160,'Progn cen ener, pracy'!$A$32:$AD$37,3+L$6)</f>
        <v>159.96845484782608</v>
      </c>
      <c r="M160" s="219">
        <f>VLOOKUP($D160,'Progn cen ener, pracy'!$A$32:$AD$37,3+M$6)</f>
        <v>163.96766621902171</v>
      </c>
      <c r="N160" s="219">
        <f>VLOOKUP($D160,'Progn cen ener, pracy'!$A$32:$AD$37,3+N$6)</f>
        <v>168.88669620559236</v>
      </c>
      <c r="O160" s="219">
        <f>VLOOKUP($D160,'Progn cen ener, pracy'!$A$32:$AD$37,3+O$6)</f>
        <v>173.95329709176013</v>
      </c>
      <c r="P160" s="219">
        <f>VLOOKUP($D160,'Progn cen ener, pracy'!$A$32:$AD$37,3+P$6)</f>
        <v>179.17189600451294</v>
      </c>
      <c r="Q160" s="219">
        <f>VLOOKUP($D160,'Progn cen ener, pracy'!$A$32:$AD$37,3+Q$6)</f>
        <v>184.54705288464834</v>
      </c>
      <c r="R160" s="219">
        <f>VLOOKUP($D160,'Progn cen ener, pracy'!$A$32:$AD$37,3+R$6)</f>
        <v>190.0834644711878</v>
      </c>
      <c r="S160" s="219">
        <f>VLOOKUP($D160,'Progn cen ener, pracy'!$A$32:$AD$37,3+S$6)</f>
        <v>195.78596840532344</v>
      </c>
      <c r="T160" s="219">
        <f>VLOOKUP($D160,'Progn cen ener, pracy'!$A$32:$AD$37,3+T$6)</f>
        <v>201.65954745748314</v>
      </c>
      <c r="U160" s="219">
        <f>VLOOKUP($D160,'Progn cen ener, pracy'!$A$32:$AD$37,3+U$6)</f>
        <v>207.70933388120764</v>
      </c>
      <c r="V160" s="219">
        <f>VLOOKUP($D160,'Progn cen ener, pracy'!$A$32:$AD$37,3+V$6)</f>
        <v>213.94061389764389</v>
      </c>
      <c r="W160" s="219">
        <f>VLOOKUP($D160,'Progn cen ener, pracy'!$A$32:$AD$37,3+W$6)</f>
        <v>220.35883231457322</v>
      </c>
      <c r="X160" s="219">
        <f>VLOOKUP($D160,'Progn cen ener, pracy'!$A$32:$AD$37,3+X$6)</f>
        <v>226.96959728401043</v>
      </c>
      <c r="Y160" s="219">
        <f>VLOOKUP($D160,'Progn cen ener, pracy'!$A$32:$AD$37,3+Y$6)</f>
        <v>233.77868520253074</v>
      </c>
      <c r="Z160" s="219">
        <f>VLOOKUP($D160,'Progn cen ener, pracy'!$A$32:$AD$37,3+Z$6)</f>
        <v>240.79204575860666</v>
      </c>
      <c r="AA160" s="219">
        <f>VLOOKUP($D160,'Progn cen ener, pracy'!$A$32:$AD$37,3+AA$6)</f>
        <v>248.01580713136488</v>
      </c>
      <c r="AB160" s="219">
        <f>VLOOKUP($D160,'Progn cen ener, pracy'!$A$32:$AD$37,3+AB$6)</f>
        <v>255.45628134530583</v>
      </c>
      <c r="AC160" s="219">
        <f>VLOOKUP($D160,'Progn cen ener, pracy'!$A$32:$AD$37,3+AC$6)</f>
        <v>263.11996978566503</v>
      </c>
      <c r="AD160" s="219">
        <f>VLOOKUP($D160,'Progn cen ener, pracy'!$A$32:$AD$37,3+AD$6)</f>
        <v>144.17815482502655</v>
      </c>
      <c r="AE160" s="219">
        <f>VLOOKUP($D160,'Progn cen ener, pracy'!$A$32:$AD$37,3+AE$6)</f>
        <v>144.17815482502655</v>
      </c>
      <c r="AF160" s="78">
        <f t="shared" si="41"/>
        <v>4901.7862885127597</v>
      </c>
    </row>
    <row r="161" spans="1:32" s="44" customFormat="1" ht="15.6" customHeight="1" outlineLevel="1">
      <c r="A161" s="346"/>
      <c r="B161" s="40"/>
      <c r="C161" s="55"/>
      <c r="D161" s="214" t="s">
        <v>95</v>
      </c>
      <c r="E161" s="219" t="str">
        <f>VLOOKUP($D161,'Progn cen ener, pracy'!$A$32:$AD$37,2)</f>
        <v>PLN/MWh</v>
      </c>
      <c r="F161" s="219">
        <f>VLOOKUP($D161,'Progn cen ener, pracy'!$A$32:$AD$37,3)</f>
        <v>0</v>
      </c>
      <c r="G161" s="219">
        <f>VLOOKUP($D161,'Progn cen ener, pracy'!$A$32:$AD$37,3+G$6)</f>
        <v>0</v>
      </c>
      <c r="H161" s="219">
        <f>VLOOKUP($D161,'Progn cen ener, pracy'!$A$32:$AD$37,3+H$6)</f>
        <v>0</v>
      </c>
      <c r="I161" s="219">
        <f>VLOOKUP($D161,'Progn cen ener, pracy'!$A$32:$AD$37,3+I$6)</f>
        <v>0</v>
      </c>
      <c r="J161" s="219">
        <f>VLOOKUP($D161,'Progn cen ener, pracy'!$A$32:$AD$37,3+J$6)</f>
        <v>0</v>
      </c>
      <c r="K161" s="219">
        <f>VLOOKUP($D161,'Progn cen ener, pracy'!$A$32:$AD$37,3+K$6)</f>
        <v>0</v>
      </c>
      <c r="L161" s="219">
        <f>VLOOKUP($D161,'Progn cen ener, pracy'!$A$32:$AD$37,3+L$6)</f>
        <v>0</v>
      </c>
      <c r="M161" s="219">
        <f>VLOOKUP($D161,'Progn cen ener, pracy'!$A$32:$AD$37,3+M$6)</f>
        <v>0</v>
      </c>
      <c r="N161" s="219">
        <f>VLOOKUP($D161,'Progn cen ener, pracy'!$A$32:$AD$37,3+N$6)</f>
        <v>0</v>
      </c>
      <c r="O161" s="219">
        <f>VLOOKUP($D161,'Progn cen ener, pracy'!$A$32:$AD$37,3+O$6)</f>
        <v>0</v>
      </c>
      <c r="P161" s="219">
        <f>VLOOKUP($D161,'Progn cen ener, pracy'!$A$32:$AD$37,3+P$6)</f>
        <v>0</v>
      </c>
      <c r="Q161" s="219">
        <f>VLOOKUP($D161,'Progn cen ener, pracy'!$A$32:$AD$37,3+Q$6)</f>
        <v>0</v>
      </c>
      <c r="R161" s="219">
        <f>VLOOKUP($D161,'Progn cen ener, pracy'!$A$32:$AD$37,3+R$6)</f>
        <v>0</v>
      </c>
      <c r="S161" s="219">
        <f>VLOOKUP($D161,'Progn cen ener, pracy'!$A$32:$AD$37,3+S$6)</f>
        <v>0</v>
      </c>
      <c r="T161" s="219">
        <f>VLOOKUP($D161,'Progn cen ener, pracy'!$A$32:$AD$37,3+T$6)</f>
        <v>0</v>
      </c>
      <c r="U161" s="219">
        <f>VLOOKUP($D161,'Progn cen ener, pracy'!$A$32:$AD$37,3+U$6)</f>
        <v>0</v>
      </c>
      <c r="V161" s="219">
        <f>VLOOKUP($D161,'Progn cen ener, pracy'!$A$32:$AD$37,3+V$6)</f>
        <v>0</v>
      </c>
      <c r="W161" s="219">
        <f>VLOOKUP($D161,'Progn cen ener, pracy'!$A$32:$AD$37,3+W$6)</f>
        <v>0</v>
      </c>
      <c r="X161" s="219">
        <f>VLOOKUP($D161,'Progn cen ener, pracy'!$A$32:$AD$37,3+X$6)</f>
        <v>0</v>
      </c>
      <c r="Y161" s="219">
        <f>VLOOKUP($D161,'Progn cen ener, pracy'!$A$32:$AD$37,3+Y$6)</f>
        <v>0</v>
      </c>
      <c r="Z161" s="219">
        <f>VLOOKUP($D161,'Progn cen ener, pracy'!$A$32:$AD$37,3+Z$6)</f>
        <v>0</v>
      </c>
      <c r="AA161" s="219">
        <f>VLOOKUP($D161,'Progn cen ener, pracy'!$A$32:$AD$37,3+AA$6)</f>
        <v>0</v>
      </c>
      <c r="AB161" s="219">
        <f>VLOOKUP($D161,'Progn cen ener, pracy'!$A$32:$AD$37,3+AB$6)</f>
        <v>0</v>
      </c>
      <c r="AC161" s="219">
        <f>VLOOKUP($D161,'Progn cen ener, pracy'!$A$32:$AD$37,3+AC$6)</f>
        <v>0</v>
      </c>
      <c r="AD161" s="219">
        <f>VLOOKUP($D161,'Progn cen ener, pracy'!$A$32:$AD$37,3+AD$6)</f>
        <v>0</v>
      </c>
      <c r="AE161" s="219">
        <f>VLOOKUP($D161,'Progn cen ener, pracy'!$A$32:$AD$37,3+AE$6)</f>
        <v>0</v>
      </c>
      <c r="AF161" s="78">
        <f t="shared" si="41"/>
        <v>0</v>
      </c>
    </row>
    <row r="162" spans="1:32" s="44" customFormat="1" ht="15.6" customHeight="1" outlineLevel="1">
      <c r="A162" s="346"/>
      <c r="B162" s="40"/>
      <c r="C162" s="55"/>
      <c r="D162" s="100" t="str">
        <f>CONCATENATE("Zużycie ",MID(D159,4,8))</f>
        <v>Zużycie LPG    c</v>
      </c>
      <c r="E162" s="101" t="str">
        <f>MID(E159,5,40)</f>
        <v>MWh</v>
      </c>
      <c r="F162" s="278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8">
        <f t="shared" si="41"/>
        <v>0</v>
      </c>
    </row>
    <row r="163" spans="1:32" s="44" customFormat="1" ht="15.6" customHeight="1" outlineLevel="1">
      <c r="A163" s="346"/>
      <c r="B163" s="40"/>
      <c r="C163" s="55"/>
      <c r="D163" s="100" t="str">
        <f t="shared" ref="D163:D164" si="45">CONCATENATE("Zużycie ",MID(D160,4,8))</f>
        <v>Zużycie LPG    c</v>
      </c>
      <c r="E163" s="101" t="str">
        <f>MID(E160,5,40)</f>
        <v>MWh</v>
      </c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78">
        <f t="shared" si="41"/>
        <v>0</v>
      </c>
    </row>
    <row r="164" spans="1:32" s="44" customFormat="1" ht="15.6" customHeight="1" outlineLevel="1">
      <c r="A164" s="346"/>
      <c r="B164" s="40"/>
      <c r="C164" s="55"/>
      <c r="D164" s="100" t="str">
        <f t="shared" si="45"/>
        <v>Zużycie Brak</v>
      </c>
      <c r="E164" s="101" t="str">
        <f>MID(E161,5,40)</f>
        <v>MWh</v>
      </c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8">
        <f t="shared" si="41"/>
        <v>0</v>
      </c>
    </row>
    <row r="165" spans="1:32" s="44" customFormat="1" ht="15.6" customHeight="1">
      <c r="A165" s="346"/>
      <c r="B165" s="40"/>
      <c r="C165" s="55"/>
      <c r="D165" s="56"/>
      <c r="E165" s="76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8">
        <f t="shared" si="41"/>
        <v>0</v>
      </c>
    </row>
    <row r="166" spans="1:32" s="44" customFormat="1" ht="27" customHeight="1">
      <c r="A166" s="346"/>
      <c r="B166" s="40"/>
      <c r="C166" s="55"/>
      <c r="D166" s="102" t="s">
        <v>96</v>
      </c>
      <c r="E166" s="49" t="s">
        <v>11</v>
      </c>
      <c r="F166" s="103">
        <f>F167*F174+F168*F175+F169*F176+F170*F177+F171*F178+F172*F179</f>
        <v>0</v>
      </c>
      <c r="G166" s="103">
        <f t="shared" ref="G166:AE166" si="46">G167*G174+G168*G175+G169*G176+G170*G177+G171*G178+G172*G179</f>
        <v>0</v>
      </c>
      <c r="H166" s="103">
        <f t="shared" si="46"/>
        <v>0</v>
      </c>
      <c r="I166" s="103">
        <f t="shared" si="46"/>
        <v>0</v>
      </c>
      <c r="J166" s="103">
        <f t="shared" si="46"/>
        <v>0</v>
      </c>
      <c r="K166" s="103">
        <f t="shared" si="46"/>
        <v>0</v>
      </c>
      <c r="L166" s="103">
        <f t="shared" si="46"/>
        <v>0</v>
      </c>
      <c r="M166" s="103">
        <f t="shared" si="46"/>
        <v>0</v>
      </c>
      <c r="N166" s="103">
        <f t="shared" si="46"/>
        <v>0</v>
      </c>
      <c r="O166" s="103">
        <f t="shared" si="46"/>
        <v>0</v>
      </c>
      <c r="P166" s="103">
        <f t="shared" si="46"/>
        <v>0</v>
      </c>
      <c r="Q166" s="103">
        <f t="shared" si="46"/>
        <v>0</v>
      </c>
      <c r="R166" s="103">
        <f t="shared" si="46"/>
        <v>0</v>
      </c>
      <c r="S166" s="103">
        <f t="shared" si="46"/>
        <v>0</v>
      </c>
      <c r="T166" s="103">
        <f t="shared" si="46"/>
        <v>0</v>
      </c>
      <c r="U166" s="103">
        <f t="shared" si="46"/>
        <v>0</v>
      </c>
      <c r="V166" s="103">
        <f t="shared" si="46"/>
        <v>0</v>
      </c>
      <c r="W166" s="103">
        <f t="shared" si="46"/>
        <v>0</v>
      </c>
      <c r="X166" s="103">
        <f t="shared" si="46"/>
        <v>0</v>
      </c>
      <c r="Y166" s="103">
        <f t="shared" si="46"/>
        <v>0</v>
      </c>
      <c r="Z166" s="103">
        <f t="shared" si="46"/>
        <v>0</v>
      </c>
      <c r="AA166" s="103">
        <f t="shared" si="46"/>
        <v>0</v>
      </c>
      <c r="AB166" s="103">
        <f t="shared" si="46"/>
        <v>0</v>
      </c>
      <c r="AC166" s="103">
        <f t="shared" si="46"/>
        <v>0</v>
      </c>
      <c r="AD166" s="103">
        <f t="shared" si="46"/>
        <v>0</v>
      </c>
      <c r="AE166" s="103">
        <f t="shared" si="46"/>
        <v>0</v>
      </c>
      <c r="AF166" s="50">
        <f t="shared" si="41"/>
        <v>0</v>
      </c>
    </row>
    <row r="167" spans="1:32" s="44" customFormat="1" ht="15.6" customHeight="1" outlineLevel="1">
      <c r="A167" s="346"/>
      <c r="B167" s="40"/>
      <c r="C167" s="104"/>
      <c r="D167" s="220" t="s">
        <v>97</v>
      </c>
      <c r="E167" s="221" t="s">
        <v>98</v>
      </c>
      <c r="F167" s="219">
        <f>VLOOKUP($D167,'Ceny substr BIOGAZownia'!$A$3:$AA$23,2)</f>
        <v>137.47945999999999</v>
      </c>
      <c r="G167" s="219">
        <f>VLOOKUP($D167,'Ceny substr BIOGAZownia'!$A$3:$AA$23,2+G6)</f>
        <v>141.60384379999999</v>
      </c>
      <c r="H167" s="219">
        <f>VLOOKUP($D167,'Ceny substr BIOGAZownia'!$A$3:$AA$23,2+H6)</f>
        <v>145.85195911400001</v>
      </c>
      <c r="I167" s="219">
        <f>VLOOKUP($D167,'Ceny substr BIOGAZownia'!$A$3:$AA$23,2+I6)</f>
        <v>150.22751788742002</v>
      </c>
      <c r="J167" s="219">
        <f>VLOOKUP($D167,'Ceny substr BIOGAZownia'!$A$3:$AA$23,2+J6)</f>
        <v>154.73434342404263</v>
      </c>
      <c r="K167" s="219">
        <f>VLOOKUP($D167,'Ceny substr BIOGAZownia'!$A$3:$AA$23,2+K6)</f>
        <v>159.37637372676392</v>
      </c>
      <c r="L167" s="219">
        <f>VLOOKUP($D167,'Ceny substr BIOGAZownia'!$A$3:$AA$23,2+L6)</f>
        <v>164.15766493856682</v>
      </c>
      <c r="M167" s="219">
        <f>VLOOKUP($D167,'Ceny substr BIOGAZownia'!$A$3:$AA$23,2+M6)</f>
        <v>169.08239488672385</v>
      </c>
      <c r="N167" s="219">
        <f>VLOOKUP($D167,'Ceny substr BIOGAZownia'!$A$3:$AA$23,2+N6)</f>
        <v>174.15486673332558</v>
      </c>
      <c r="O167" s="219">
        <f>VLOOKUP($D167,'Ceny substr BIOGAZownia'!$A$3:$AA$23,2+O6)</f>
        <v>179.37951273532533</v>
      </c>
      <c r="P167" s="219">
        <f>VLOOKUP($D167,'Ceny substr BIOGAZownia'!$A$3:$AA$23,2+P6)</f>
        <v>184.7608981173851</v>
      </c>
      <c r="Q167" s="219">
        <f>VLOOKUP($D167,'Ceny substr BIOGAZownia'!$A$3:$AA$23,2+Q6)</f>
        <v>188.45611607973279</v>
      </c>
      <c r="R167" s="219">
        <f>VLOOKUP($D167,'Ceny substr BIOGAZownia'!$A$3:$AA$23,2+R6)</f>
        <v>192.22523840132746</v>
      </c>
      <c r="S167" s="219">
        <f>VLOOKUP($D167,'Ceny substr BIOGAZownia'!$A$3:$AA$23,2+S6)</f>
        <v>196.06974316935401</v>
      </c>
      <c r="T167" s="219">
        <f>VLOOKUP($D167,'Ceny substr BIOGAZownia'!$A$3:$AA$23,2+T6)</f>
        <v>199.99113803274111</v>
      </c>
      <c r="U167" s="219">
        <f>VLOOKUP($D167,'Ceny substr BIOGAZownia'!$A$3:$AA$23,2+U6)</f>
        <v>203.99096079339594</v>
      </c>
      <c r="V167" s="219">
        <f>VLOOKUP($D167,'Ceny substr BIOGAZownia'!$A$3:$AA$23,2+V6)</f>
        <v>208.07078000926387</v>
      </c>
      <c r="W167" s="219">
        <f>VLOOKUP($D167,'Ceny substr BIOGAZownia'!$A$3:$AA$23,2+W6)</f>
        <v>212.23219560944915</v>
      </c>
      <c r="X167" s="219">
        <f>VLOOKUP($D167,'Ceny substr BIOGAZownia'!$A$3:$AA$23,2+X6)</f>
        <v>216.47683952163814</v>
      </c>
      <c r="Y167" s="219">
        <f>VLOOKUP($D167,'Ceny substr BIOGAZownia'!$A$3:$AA$23,2+Y6)</f>
        <v>220.80637631207091</v>
      </c>
      <c r="Z167" s="219">
        <f>VLOOKUP($D167,'Ceny substr BIOGAZownia'!$A$3:$AA$23,2+Z6)</f>
        <v>225.22250383831232</v>
      </c>
      <c r="AA167" s="219">
        <f>VLOOKUP($D167,'Ceny substr BIOGAZownia'!$A$3:$AA$23,2+AA6)</f>
        <v>229.72695391507858</v>
      </c>
      <c r="AB167" s="219">
        <f>VLOOKUP($D167,'Ceny substr BIOGAZownia'!$A$3:$AA$23,2+AB6)</f>
        <v>234.32149299338016</v>
      </c>
      <c r="AC167" s="219">
        <f>VLOOKUP($D167,'Ceny substr BIOGAZownia'!$A$3:$AA$23,2+AC6)</f>
        <v>239.00792285324778</v>
      </c>
      <c r="AD167" s="219">
        <f>VLOOKUP($D167,'Ceny substr BIOGAZownia'!$A$3:$AA$23,2+AD6)</f>
        <v>243.78808131031275</v>
      </c>
      <c r="AE167" s="219">
        <f>VLOOKUP($D167,'Ceny substr BIOGAZownia'!$A$3:$AA$23,2+AE6)</f>
        <v>248.66384293651902</v>
      </c>
      <c r="AF167" s="201"/>
    </row>
    <row r="168" spans="1:32" s="44" customFormat="1" ht="15.6" customHeight="1" outlineLevel="1">
      <c r="A168" s="346"/>
      <c r="B168" s="40"/>
      <c r="C168" s="107"/>
      <c r="D168" s="220" t="s">
        <v>99</v>
      </c>
      <c r="E168" s="221" t="s">
        <v>98</v>
      </c>
      <c r="F168" s="219">
        <f>VLOOKUP($D168,'Ceny substr BIOGAZownia'!$A$3:$AA$23,2)</f>
        <v>58.494143999999999</v>
      </c>
      <c r="G168" s="219">
        <f>VLOOKUP($D168,'Ceny substr BIOGAZownia'!$A$3:$AA$23,2+G6)</f>
        <v>60.248968320000003</v>
      </c>
      <c r="H168" s="219">
        <f>VLOOKUP($D168,'Ceny substr BIOGAZownia'!$A$3:$AA$23,2+H6)</f>
        <v>62.056437369600005</v>
      </c>
      <c r="I168" s="219">
        <f>VLOOKUP($D168,'Ceny substr BIOGAZownia'!$A$3:$AA$23,2+I6)</f>
        <v>63.918130490688007</v>
      </c>
      <c r="J168" s="219">
        <f>VLOOKUP($D168,'Ceny substr BIOGAZownia'!$A$3:$AA$23,2+J6)</f>
        <v>65.835674405408653</v>
      </c>
      <c r="K168" s="219">
        <f>VLOOKUP($D168,'Ceny substr BIOGAZownia'!$A$3:$AA$23,2+K6)</f>
        <v>67.81074463757092</v>
      </c>
      <c r="L168" s="219">
        <f>VLOOKUP($D168,'Ceny substr BIOGAZownia'!$A$3:$AA$23,2+L6)</f>
        <v>69.84506697669805</v>
      </c>
      <c r="M168" s="219">
        <f>VLOOKUP($D168,'Ceny substr BIOGAZownia'!$A$3:$AA$23,2+M6)</f>
        <v>71.940418985998988</v>
      </c>
      <c r="N168" s="219">
        <f>VLOOKUP($D168,'Ceny substr BIOGAZownia'!$A$3:$AA$23,2+N6)</f>
        <v>74.098631555578962</v>
      </c>
      <c r="O168" s="219">
        <f>VLOOKUP($D168,'Ceny substr BIOGAZownia'!$A$3:$AA$23,2+O6)</f>
        <v>76.321590502246337</v>
      </c>
      <c r="P168" s="219">
        <f>VLOOKUP($D168,'Ceny substr BIOGAZownia'!$A$3:$AA$23,2+P6)</f>
        <v>78.611238217313726</v>
      </c>
      <c r="Q168" s="219">
        <f>VLOOKUP($D168,'Ceny substr BIOGAZownia'!$A$3:$AA$23,2+Q6)</f>
        <v>80.18346298166</v>
      </c>
      <c r="R168" s="219">
        <f>VLOOKUP($D168,'Ceny substr BIOGAZownia'!$A$3:$AA$23,2+R6)</f>
        <v>81.787132241293207</v>
      </c>
      <c r="S168" s="219">
        <f>VLOOKUP($D168,'Ceny substr BIOGAZownia'!$A$3:$AA$23,2+S6)</f>
        <v>83.422874886119075</v>
      </c>
      <c r="T168" s="219">
        <f>VLOOKUP($D168,'Ceny substr BIOGAZownia'!$A$3:$AA$23,2+T6)</f>
        <v>85.091332383841461</v>
      </c>
      <c r="U168" s="219">
        <f>VLOOKUP($D168,'Ceny substr BIOGAZownia'!$A$3:$AA$23,2+U6)</f>
        <v>86.793159031518286</v>
      </c>
      <c r="V168" s="219">
        <f>VLOOKUP($D168,'Ceny substr BIOGAZownia'!$A$3:$AA$23,2+V6)</f>
        <v>88.529022212148647</v>
      </c>
      <c r="W168" s="219">
        <f>VLOOKUP($D168,'Ceny substr BIOGAZownia'!$A$3:$AA$23,2+W6)</f>
        <v>90.299602656391627</v>
      </c>
      <c r="X168" s="219">
        <f>VLOOKUP($D168,'Ceny substr BIOGAZownia'!$A$3:$AA$23,2+X6)</f>
        <v>92.105594709519465</v>
      </c>
      <c r="Y168" s="219">
        <f>VLOOKUP($D168,'Ceny substr BIOGAZownia'!$A$3:$AA$23,2+Y6)</f>
        <v>93.947706603709861</v>
      </c>
      <c r="Z168" s="219">
        <f>VLOOKUP($D168,'Ceny substr BIOGAZownia'!$A$3:$AA$23,2+Z6)</f>
        <v>95.82666073578406</v>
      </c>
      <c r="AA168" s="219">
        <f>VLOOKUP($D168,'Ceny substr BIOGAZownia'!$A$3:$AA$23,2+AA6)</f>
        <v>97.743193950499744</v>
      </c>
      <c r="AB168" s="219">
        <f>VLOOKUP($D168,'Ceny substr BIOGAZownia'!$A$3:$AA$23,2+AB6)</f>
        <v>99.698057829509736</v>
      </c>
      <c r="AC168" s="219">
        <f>VLOOKUP($D168,'Ceny substr BIOGAZownia'!$A$3:$AA$23,2+AC6)</f>
        <v>101.69201898609994</v>
      </c>
      <c r="AD168" s="219">
        <f>VLOOKUP($D168,'Ceny substr BIOGAZownia'!$A$3:$AA$23,2+AD6)</f>
        <v>103.72585936582193</v>
      </c>
      <c r="AE168" s="219">
        <f>VLOOKUP($D168,'Ceny substr BIOGAZownia'!$A$3:$AA$23,2+AE6)</f>
        <v>105.80037655313838</v>
      </c>
      <c r="AF168" s="201"/>
    </row>
    <row r="169" spans="1:32" s="44" customFormat="1" ht="15.6" customHeight="1" outlineLevel="1">
      <c r="A169" s="346"/>
      <c r="B169" s="40"/>
      <c r="C169" s="108"/>
      <c r="D169" s="109" t="s">
        <v>100</v>
      </c>
      <c r="E169" s="76" t="s">
        <v>98</v>
      </c>
      <c r="F169" s="99"/>
      <c r="G169" s="99"/>
      <c r="H169" s="99"/>
      <c r="I169" s="99"/>
      <c r="J169" s="99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8">
        <f t="shared" si="41"/>
        <v>0</v>
      </c>
    </row>
    <row r="170" spans="1:32" s="44" customFormat="1" ht="15.6" customHeight="1" outlineLevel="1">
      <c r="A170" s="346"/>
      <c r="B170" s="40"/>
      <c r="C170" s="55"/>
      <c r="D170" s="109" t="s">
        <v>101</v>
      </c>
      <c r="E170" s="76" t="s">
        <v>98</v>
      </c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8">
        <f t="shared" si="41"/>
        <v>0</v>
      </c>
    </row>
    <row r="171" spans="1:32" s="44" customFormat="1" ht="15.6" customHeight="1" outlineLevel="1">
      <c r="A171" s="346"/>
      <c r="B171" s="40"/>
      <c r="C171" s="55"/>
      <c r="D171" s="109" t="s">
        <v>102</v>
      </c>
      <c r="E171" s="76" t="s">
        <v>98</v>
      </c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8">
        <f t="shared" si="41"/>
        <v>0</v>
      </c>
    </row>
    <row r="172" spans="1:32" s="44" customFormat="1" ht="15.6" customHeight="1" outlineLevel="1">
      <c r="A172" s="346"/>
      <c r="B172" s="40"/>
      <c r="C172" s="55"/>
      <c r="D172" s="109" t="s">
        <v>103</v>
      </c>
      <c r="E172" s="76" t="s">
        <v>98</v>
      </c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8">
        <f t="shared" si="41"/>
        <v>0</v>
      </c>
    </row>
    <row r="173" spans="1:32" s="44" customFormat="1" ht="15.6" customHeight="1" outlineLevel="1">
      <c r="A173" s="346"/>
      <c r="B173" s="40"/>
      <c r="C173" s="55"/>
      <c r="D173" s="110" t="s">
        <v>104</v>
      </c>
      <c r="E173" s="76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8"/>
    </row>
    <row r="174" spans="1:32" s="44" customFormat="1" ht="15.6" customHeight="1" outlineLevel="1">
      <c r="A174" s="346"/>
      <c r="B174" s="40"/>
      <c r="C174" s="55"/>
      <c r="D174" s="105" t="str">
        <f>D167</f>
        <v>04. Kiszonka z kukurydzy</v>
      </c>
      <c r="E174" s="76" t="s">
        <v>105</v>
      </c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8">
        <f t="shared" si="41"/>
        <v>0</v>
      </c>
    </row>
    <row r="175" spans="1:32" s="44" customFormat="1" ht="15.6" customHeight="1" outlineLevel="1">
      <c r="A175" s="346"/>
      <c r="B175" s="40"/>
      <c r="C175" s="55"/>
      <c r="D175" s="100" t="str">
        <f>D168</f>
        <v>05. Wysłodki buraczane</v>
      </c>
      <c r="E175" s="76" t="s">
        <v>105</v>
      </c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8">
        <f t="shared" si="41"/>
        <v>0</v>
      </c>
    </row>
    <row r="176" spans="1:32" s="44" customFormat="1" ht="16.149999999999999" customHeight="1" outlineLevel="1">
      <c r="A176" s="346"/>
      <c r="B176" s="40"/>
      <c r="C176" s="55"/>
      <c r="D176" s="100" t="str">
        <f>CONCATENATE("Zużycie ",MID(D169,6,1500))</f>
        <v>Zużycie dodatku (rodzaj ……………..do źródła  nr/nazwa ………….</v>
      </c>
      <c r="E176" s="76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8">
        <f t="shared" si="41"/>
        <v>0</v>
      </c>
    </row>
    <row r="177" spans="1:32" s="44" customFormat="1" ht="15.6" customHeight="1" outlineLevel="1">
      <c r="A177" s="346"/>
      <c r="B177" s="40"/>
      <c r="C177" s="55"/>
      <c r="D177" s="100" t="str">
        <f t="shared" ref="D177:D179" si="47">CONCATENATE("Zużycie ",MID(D170,6,1500))</f>
        <v>Zużycie dodatku (rodzaj ………………) do źródła  nr/nazwa  …….</v>
      </c>
      <c r="E177" s="76" t="s">
        <v>105</v>
      </c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8">
        <f t="shared" si="41"/>
        <v>0</v>
      </c>
    </row>
    <row r="178" spans="1:32" s="44" customFormat="1" ht="15.6" customHeight="1" outlineLevel="1">
      <c r="A178" s="346"/>
      <c r="B178" s="40"/>
      <c r="C178" s="55"/>
      <c r="D178" s="100" t="str">
        <f t="shared" si="47"/>
        <v>Zużycie dodatku (rodzaj ………………) do magazynu  nr  ……</v>
      </c>
      <c r="E178" s="76" t="s">
        <v>105</v>
      </c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8">
        <f t="shared" si="41"/>
        <v>0</v>
      </c>
    </row>
    <row r="179" spans="1:32" s="44" customFormat="1" ht="15.6" customHeight="1" outlineLevel="1">
      <c r="A179" s="346"/>
      <c r="B179" s="40"/>
      <c r="C179" s="55"/>
      <c r="D179" s="100" t="str">
        <f t="shared" si="47"/>
        <v>Zużycie dodatku (rodzaj ………………) do magazynu  nr/nazwa ……</v>
      </c>
      <c r="E179" s="76" t="s">
        <v>105</v>
      </c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8">
        <f t="shared" si="41"/>
        <v>0</v>
      </c>
    </row>
    <row r="180" spans="1:32" s="44" customFormat="1" ht="15.6" customHeight="1">
      <c r="A180" s="346"/>
      <c r="B180" s="40"/>
      <c r="C180" s="55"/>
    </row>
    <row r="181" spans="1:32" s="44" customFormat="1" ht="15.6" customHeight="1">
      <c r="A181" s="346"/>
      <c r="B181" s="40"/>
      <c r="C181" s="55"/>
      <c r="D181" s="111" t="s">
        <v>106</v>
      </c>
      <c r="E181" s="112" t="s">
        <v>72</v>
      </c>
      <c r="F181" s="113">
        <f>SUM(F182:F186)</f>
        <v>0</v>
      </c>
      <c r="G181" s="113">
        <f t="shared" ref="G181:AE181" si="48">SUM(G182:G186)</f>
        <v>0</v>
      </c>
      <c r="H181" s="113">
        <f t="shared" si="48"/>
        <v>0</v>
      </c>
      <c r="I181" s="113">
        <f t="shared" si="48"/>
        <v>0</v>
      </c>
      <c r="J181" s="113">
        <f t="shared" si="48"/>
        <v>0</v>
      </c>
      <c r="K181" s="113">
        <f t="shared" si="48"/>
        <v>0</v>
      </c>
      <c r="L181" s="113">
        <f t="shared" si="48"/>
        <v>0</v>
      </c>
      <c r="M181" s="113">
        <f t="shared" si="48"/>
        <v>0</v>
      </c>
      <c r="N181" s="113">
        <f t="shared" si="48"/>
        <v>0</v>
      </c>
      <c r="O181" s="113">
        <f t="shared" si="48"/>
        <v>0</v>
      </c>
      <c r="P181" s="113">
        <f t="shared" si="48"/>
        <v>0</v>
      </c>
      <c r="Q181" s="113">
        <f t="shared" si="48"/>
        <v>0</v>
      </c>
      <c r="R181" s="113">
        <f t="shared" si="48"/>
        <v>0</v>
      </c>
      <c r="S181" s="113">
        <f t="shared" si="48"/>
        <v>0</v>
      </c>
      <c r="T181" s="113">
        <f t="shared" si="48"/>
        <v>0</v>
      </c>
      <c r="U181" s="113">
        <f t="shared" si="48"/>
        <v>0</v>
      </c>
      <c r="V181" s="113">
        <f t="shared" si="48"/>
        <v>0</v>
      </c>
      <c r="W181" s="113">
        <f t="shared" si="48"/>
        <v>0</v>
      </c>
      <c r="X181" s="113">
        <f t="shared" si="48"/>
        <v>0</v>
      </c>
      <c r="Y181" s="113">
        <f t="shared" si="48"/>
        <v>0</v>
      </c>
      <c r="Z181" s="113">
        <f t="shared" si="48"/>
        <v>0</v>
      </c>
      <c r="AA181" s="113">
        <f t="shared" si="48"/>
        <v>0</v>
      </c>
      <c r="AB181" s="113">
        <f t="shared" si="48"/>
        <v>0</v>
      </c>
      <c r="AC181" s="113">
        <f t="shared" si="48"/>
        <v>0</v>
      </c>
      <c r="AD181" s="113">
        <f t="shared" si="48"/>
        <v>0</v>
      </c>
      <c r="AE181" s="113">
        <f t="shared" si="48"/>
        <v>0</v>
      </c>
      <c r="AF181" s="54">
        <f t="shared" ref="AF181:AF186" si="49">SUM(F181:AE181)</f>
        <v>0</v>
      </c>
    </row>
    <row r="182" spans="1:32" s="44" customFormat="1" ht="15.6" customHeight="1" outlineLevel="1">
      <c r="A182" s="346"/>
      <c r="B182" s="40"/>
      <c r="C182" s="55"/>
      <c r="D182" s="114" t="s">
        <v>107</v>
      </c>
      <c r="E182" s="76" t="s">
        <v>72</v>
      </c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78">
        <f t="shared" si="49"/>
        <v>0</v>
      </c>
    </row>
    <row r="183" spans="1:32" s="44" customFormat="1" ht="15.6" customHeight="1" outlineLevel="1">
      <c r="A183" s="346"/>
      <c r="B183" s="40"/>
      <c r="C183" s="55"/>
      <c r="D183" s="115" t="s">
        <v>108</v>
      </c>
      <c r="E183" s="76" t="s">
        <v>72</v>
      </c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8">
        <f t="shared" si="49"/>
        <v>0</v>
      </c>
    </row>
    <row r="184" spans="1:32" s="44" customFormat="1" ht="15.6" customHeight="1" outlineLevel="1">
      <c r="A184" s="346"/>
      <c r="B184" s="40"/>
      <c r="C184" s="55"/>
      <c r="D184" s="115" t="s">
        <v>109</v>
      </c>
      <c r="E184" s="76" t="s">
        <v>72</v>
      </c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8">
        <f t="shared" si="49"/>
        <v>0</v>
      </c>
    </row>
    <row r="185" spans="1:32" s="44" customFormat="1" ht="15.6" customHeight="1" outlineLevel="1">
      <c r="A185" s="346"/>
      <c r="B185" s="40"/>
      <c r="C185" s="55"/>
      <c r="D185" s="115" t="s">
        <v>110</v>
      </c>
      <c r="E185" s="76" t="s">
        <v>72</v>
      </c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  <c r="AD185" s="99"/>
      <c r="AE185" s="99"/>
      <c r="AF185" s="78">
        <f t="shared" si="49"/>
        <v>0</v>
      </c>
    </row>
    <row r="186" spans="1:32" s="44" customFormat="1" ht="15.6" customHeight="1" outlineLevel="1">
      <c r="A186" s="346"/>
      <c r="B186" s="40"/>
      <c r="C186" s="55"/>
      <c r="D186" s="115" t="s">
        <v>111</v>
      </c>
      <c r="E186" s="76" t="s">
        <v>72</v>
      </c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8">
        <f t="shared" si="49"/>
        <v>0</v>
      </c>
    </row>
    <row r="187" spans="1:32" s="44" customFormat="1" ht="15.6" customHeight="1">
      <c r="A187" s="346"/>
      <c r="B187" s="40"/>
      <c r="C187" s="41"/>
      <c r="D187" s="116"/>
      <c r="E187" s="76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8">
        <f t="shared" si="41"/>
        <v>0</v>
      </c>
    </row>
    <row r="188" spans="1:32" s="44" customFormat="1" ht="30" customHeight="1">
      <c r="A188" s="346"/>
      <c r="B188" s="40"/>
      <c r="C188" s="41" t="s">
        <v>112</v>
      </c>
      <c r="D188" s="117" t="s">
        <v>113</v>
      </c>
      <c r="E188" s="118" t="s">
        <v>11</v>
      </c>
      <c r="F188" s="119">
        <f t="shared" ref="F188:AE188" si="50">F189+F196+F203+F210+F215</f>
        <v>0</v>
      </c>
      <c r="G188" s="119">
        <f t="shared" si="50"/>
        <v>0</v>
      </c>
      <c r="H188" s="119">
        <f t="shared" si="50"/>
        <v>0</v>
      </c>
      <c r="I188" s="119">
        <f t="shared" si="50"/>
        <v>0</v>
      </c>
      <c r="J188" s="119">
        <f t="shared" si="50"/>
        <v>0</v>
      </c>
      <c r="K188" s="119">
        <f t="shared" si="50"/>
        <v>0</v>
      </c>
      <c r="L188" s="119">
        <f t="shared" si="50"/>
        <v>0</v>
      </c>
      <c r="M188" s="119">
        <f t="shared" si="50"/>
        <v>0</v>
      </c>
      <c r="N188" s="119">
        <f t="shared" si="50"/>
        <v>0</v>
      </c>
      <c r="O188" s="119">
        <f t="shared" si="50"/>
        <v>0</v>
      </c>
      <c r="P188" s="119">
        <f t="shared" si="50"/>
        <v>0</v>
      </c>
      <c r="Q188" s="119">
        <f t="shared" si="50"/>
        <v>0</v>
      </c>
      <c r="R188" s="119">
        <f t="shared" si="50"/>
        <v>0</v>
      </c>
      <c r="S188" s="119">
        <f t="shared" si="50"/>
        <v>0</v>
      </c>
      <c r="T188" s="119">
        <f t="shared" si="50"/>
        <v>0</v>
      </c>
      <c r="U188" s="119">
        <f t="shared" si="50"/>
        <v>0</v>
      </c>
      <c r="V188" s="119">
        <f t="shared" si="50"/>
        <v>0</v>
      </c>
      <c r="W188" s="119">
        <f t="shared" si="50"/>
        <v>0</v>
      </c>
      <c r="X188" s="119">
        <f t="shared" si="50"/>
        <v>0</v>
      </c>
      <c r="Y188" s="119">
        <f t="shared" si="50"/>
        <v>0</v>
      </c>
      <c r="Z188" s="119">
        <f t="shared" si="50"/>
        <v>0</v>
      </c>
      <c r="AA188" s="119">
        <f t="shared" si="50"/>
        <v>0</v>
      </c>
      <c r="AB188" s="119">
        <f t="shared" si="50"/>
        <v>0</v>
      </c>
      <c r="AC188" s="119">
        <f t="shared" si="50"/>
        <v>0</v>
      </c>
      <c r="AD188" s="119">
        <f t="shared" si="50"/>
        <v>0</v>
      </c>
      <c r="AE188" s="119">
        <f t="shared" si="50"/>
        <v>0</v>
      </c>
      <c r="AF188" s="120">
        <f>SUM(F188:AE188)</f>
        <v>0</v>
      </c>
    </row>
    <row r="189" spans="1:32" s="44" customFormat="1" ht="15.6" customHeight="1" outlineLevel="1">
      <c r="A189" s="346"/>
      <c r="B189" s="40"/>
      <c r="C189" s="41"/>
      <c r="D189" s="121" t="str">
        <f>D$14</f>
        <v>Nakłady na Główne źródło ciepła -   ……………</v>
      </c>
      <c r="E189" s="106" t="s">
        <v>11</v>
      </c>
      <c r="F189" s="106">
        <f>SUM(F190:F195)</f>
        <v>0</v>
      </c>
      <c r="G189" s="106">
        <f t="shared" ref="G189:AE189" si="51">SUM(G190:G195)</f>
        <v>0</v>
      </c>
      <c r="H189" s="106">
        <f t="shared" si="51"/>
        <v>0</v>
      </c>
      <c r="I189" s="106">
        <f t="shared" si="51"/>
        <v>0</v>
      </c>
      <c r="J189" s="106">
        <f t="shared" si="51"/>
        <v>0</v>
      </c>
      <c r="K189" s="106">
        <f t="shared" si="51"/>
        <v>0</v>
      </c>
      <c r="L189" s="106">
        <f t="shared" si="51"/>
        <v>0</v>
      </c>
      <c r="M189" s="106">
        <f t="shared" si="51"/>
        <v>0</v>
      </c>
      <c r="N189" s="106">
        <f t="shared" si="51"/>
        <v>0</v>
      </c>
      <c r="O189" s="106">
        <f t="shared" si="51"/>
        <v>0</v>
      </c>
      <c r="P189" s="106">
        <f t="shared" si="51"/>
        <v>0</v>
      </c>
      <c r="Q189" s="106">
        <f t="shared" si="51"/>
        <v>0</v>
      </c>
      <c r="R189" s="106">
        <f t="shared" si="51"/>
        <v>0</v>
      </c>
      <c r="S189" s="106">
        <f t="shared" si="51"/>
        <v>0</v>
      </c>
      <c r="T189" s="106">
        <f t="shared" si="51"/>
        <v>0</v>
      </c>
      <c r="U189" s="106">
        <f t="shared" si="51"/>
        <v>0</v>
      </c>
      <c r="V189" s="106">
        <f t="shared" si="51"/>
        <v>0</v>
      </c>
      <c r="W189" s="106">
        <f t="shared" si="51"/>
        <v>0</v>
      </c>
      <c r="X189" s="106">
        <f t="shared" si="51"/>
        <v>0</v>
      </c>
      <c r="Y189" s="106">
        <f t="shared" si="51"/>
        <v>0</v>
      </c>
      <c r="Z189" s="106">
        <f t="shared" si="51"/>
        <v>0</v>
      </c>
      <c r="AA189" s="106">
        <f t="shared" si="51"/>
        <v>0</v>
      </c>
      <c r="AB189" s="106">
        <f t="shared" si="51"/>
        <v>0</v>
      </c>
      <c r="AC189" s="106">
        <f t="shared" si="51"/>
        <v>0</v>
      </c>
      <c r="AD189" s="106">
        <f t="shared" si="51"/>
        <v>0</v>
      </c>
      <c r="AE189" s="106">
        <f t="shared" si="51"/>
        <v>0</v>
      </c>
      <c r="AF189" s="122">
        <f>SUM(F189:AE189)</f>
        <v>0</v>
      </c>
    </row>
    <row r="190" spans="1:32" s="44" customFormat="1" ht="15.6" customHeight="1" outlineLevel="2">
      <c r="A190" s="346"/>
      <c r="B190" s="40"/>
      <c r="C190" s="123">
        <v>0.01</v>
      </c>
      <c r="D190" s="56" t="s">
        <v>19</v>
      </c>
      <c r="E190" s="76" t="s">
        <v>11</v>
      </c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  <c r="W190" s="124"/>
      <c r="X190" s="124"/>
      <c r="Y190" s="124"/>
      <c r="Z190" s="124"/>
      <c r="AA190" s="124"/>
      <c r="AB190" s="124"/>
      <c r="AC190" s="124"/>
      <c r="AD190" s="124"/>
      <c r="AE190" s="124"/>
      <c r="AF190" s="125">
        <f>SUM(F190:AE190)</f>
        <v>0</v>
      </c>
    </row>
    <row r="191" spans="1:32" s="44" customFormat="1" ht="15.6" customHeight="1" outlineLevel="2">
      <c r="A191" s="346"/>
      <c r="B191" s="40"/>
      <c r="C191" s="123">
        <v>0.02</v>
      </c>
      <c r="D191" s="56" t="str">
        <f>D21</f>
        <v>Źródło ciepła ……………</v>
      </c>
      <c r="E191" s="76" t="s">
        <v>11</v>
      </c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  <c r="Z191" s="124"/>
      <c r="AA191" s="124"/>
      <c r="AB191" s="124"/>
      <c r="AC191" s="124"/>
      <c r="AD191" s="124"/>
      <c r="AE191" s="124"/>
      <c r="AF191" s="125">
        <f t="shared" ref="AF191:AF220" si="52">SUM(F191:AE191)</f>
        <v>0</v>
      </c>
    </row>
    <row r="192" spans="1:32" s="44" customFormat="1" ht="15.6" customHeight="1" outlineLevel="2">
      <c r="A192" s="346"/>
      <c r="B192" s="40"/>
      <c r="C192" s="123">
        <v>0.02</v>
      </c>
      <c r="D192" s="58" t="s">
        <v>25</v>
      </c>
      <c r="E192" s="76" t="s">
        <v>11</v>
      </c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124"/>
      <c r="AE192" s="124"/>
      <c r="AF192" s="125">
        <f t="shared" si="52"/>
        <v>0</v>
      </c>
    </row>
    <row r="193" spans="1:32" s="44" customFormat="1" ht="15.6" customHeight="1" outlineLevel="2">
      <c r="A193" s="346"/>
      <c r="B193" s="40"/>
      <c r="C193" s="123">
        <v>1.4999999999999999E-2</v>
      </c>
      <c r="D193" s="58" t="s">
        <v>27</v>
      </c>
      <c r="E193" s="76" t="s">
        <v>11</v>
      </c>
      <c r="F193" s="124"/>
      <c r="G193" s="124"/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  <c r="AD193" s="124"/>
      <c r="AE193" s="124"/>
      <c r="AF193" s="125">
        <f>SUM(F193:AE193)</f>
        <v>0</v>
      </c>
    </row>
    <row r="194" spans="1:32" s="44" customFormat="1" ht="15.6" customHeight="1" outlineLevel="2">
      <c r="A194" s="346"/>
      <c r="B194" s="40"/>
      <c r="C194" s="123">
        <v>1.4999999999999999E-2</v>
      </c>
      <c r="D194" s="58" t="s">
        <v>29</v>
      </c>
      <c r="E194" s="76" t="s">
        <v>11</v>
      </c>
      <c r="F194" s="124"/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  <c r="X194" s="124"/>
      <c r="Y194" s="124"/>
      <c r="Z194" s="124"/>
      <c r="AA194" s="124"/>
      <c r="AB194" s="124"/>
      <c r="AC194" s="124"/>
      <c r="AD194" s="124"/>
      <c r="AE194" s="124"/>
      <c r="AF194" s="125">
        <f t="shared" si="52"/>
        <v>0</v>
      </c>
    </row>
    <row r="195" spans="1:32" s="44" customFormat="1" ht="15.6" customHeight="1" outlineLevel="2">
      <c r="A195" s="346"/>
      <c r="B195" s="40"/>
      <c r="C195" s="123"/>
      <c r="D195" s="58" t="s">
        <v>114</v>
      </c>
      <c r="E195" s="76" t="s">
        <v>11</v>
      </c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125">
        <f t="shared" si="52"/>
        <v>0</v>
      </c>
    </row>
    <row r="196" spans="1:32" s="44" customFormat="1" ht="15.6" customHeight="1" outlineLevel="1">
      <c r="A196" s="346"/>
      <c r="B196" s="40"/>
      <c r="C196" s="126"/>
      <c r="D196" s="127" t="str">
        <f>D$31</f>
        <v>Uzupełniające źródło ciepła nr 1- ………………………….</v>
      </c>
      <c r="E196" s="106" t="s">
        <v>11</v>
      </c>
      <c r="F196" s="128">
        <f>SUM(F197:F202)</f>
        <v>0</v>
      </c>
      <c r="G196" s="128">
        <f t="shared" ref="G196:AE196" si="53">SUM(G197:G202)</f>
        <v>0</v>
      </c>
      <c r="H196" s="128">
        <f t="shared" si="53"/>
        <v>0</v>
      </c>
      <c r="I196" s="128">
        <f t="shared" si="53"/>
        <v>0</v>
      </c>
      <c r="J196" s="128">
        <f t="shared" si="53"/>
        <v>0</v>
      </c>
      <c r="K196" s="128">
        <f t="shared" si="53"/>
        <v>0</v>
      </c>
      <c r="L196" s="128">
        <f t="shared" si="53"/>
        <v>0</v>
      </c>
      <c r="M196" s="128">
        <f t="shared" si="53"/>
        <v>0</v>
      </c>
      <c r="N196" s="128">
        <f t="shared" si="53"/>
        <v>0</v>
      </c>
      <c r="O196" s="128">
        <f t="shared" si="53"/>
        <v>0</v>
      </c>
      <c r="P196" s="128">
        <f t="shared" si="53"/>
        <v>0</v>
      </c>
      <c r="Q196" s="128">
        <f t="shared" si="53"/>
        <v>0</v>
      </c>
      <c r="R196" s="128">
        <f t="shared" si="53"/>
        <v>0</v>
      </c>
      <c r="S196" s="128">
        <f t="shared" si="53"/>
        <v>0</v>
      </c>
      <c r="T196" s="128">
        <f t="shared" si="53"/>
        <v>0</v>
      </c>
      <c r="U196" s="128">
        <f t="shared" si="53"/>
        <v>0</v>
      </c>
      <c r="V196" s="128">
        <f t="shared" si="53"/>
        <v>0</v>
      </c>
      <c r="W196" s="128">
        <f t="shared" si="53"/>
        <v>0</v>
      </c>
      <c r="X196" s="128">
        <f t="shared" si="53"/>
        <v>0</v>
      </c>
      <c r="Y196" s="128">
        <f t="shared" si="53"/>
        <v>0</v>
      </c>
      <c r="Z196" s="128">
        <f t="shared" si="53"/>
        <v>0</v>
      </c>
      <c r="AA196" s="128">
        <f t="shared" si="53"/>
        <v>0</v>
      </c>
      <c r="AB196" s="128">
        <f t="shared" si="53"/>
        <v>0</v>
      </c>
      <c r="AC196" s="128">
        <f t="shared" si="53"/>
        <v>0</v>
      </c>
      <c r="AD196" s="128">
        <f t="shared" si="53"/>
        <v>0</v>
      </c>
      <c r="AE196" s="128">
        <f t="shared" si="53"/>
        <v>0</v>
      </c>
      <c r="AF196" s="122">
        <f t="shared" si="52"/>
        <v>0</v>
      </c>
    </row>
    <row r="197" spans="1:32" s="44" customFormat="1" ht="15.6" customHeight="1" outlineLevel="2">
      <c r="A197" s="346"/>
      <c r="B197" s="40"/>
      <c r="C197" s="123">
        <v>0.01</v>
      </c>
      <c r="D197" s="56" t="s">
        <v>19</v>
      </c>
      <c r="E197" s="76" t="s">
        <v>11</v>
      </c>
      <c r="F197" s="124"/>
      <c r="G197" s="124"/>
      <c r="H197" s="124"/>
      <c r="I197" s="124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  <c r="V197" s="124"/>
      <c r="W197" s="124"/>
      <c r="X197" s="124"/>
      <c r="Y197" s="124"/>
      <c r="Z197" s="124"/>
      <c r="AA197" s="124"/>
      <c r="AB197" s="124"/>
      <c r="AC197" s="124"/>
      <c r="AD197" s="124"/>
      <c r="AE197" s="124"/>
      <c r="AF197" s="125">
        <f t="shared" si="52"/>
        <v>0</v>
      </c>
    </row>
    <row r="198" spans="1:32" s="44" customFormat="1" ht="15.6" customHeight="1" outlineLevel="2">
      <c r="A198" s="346"/>
      <c r="B198" s="40"/>
      <c r="C198" s="123">
        <v>0.02</v>
      </c>
      <c r="D198" s="56" t="str">
        <f>D37</f>
        <v>Źródła ciepła …………………………….</v>
      </c>
      <c r="E198" s="76" t="s">
        <v>11</v>
      </c>
      <c r="F198" s="124"/>
      <c r="G198" s="124"/>
      <c r="H198" s="124"/>
      <c r="I198" s="124"/>
      <c r="J198" s="124"/>
      <c r="K198" s="124"/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  <c r="V198" s="124"/>
      <c r="W198" s="124"/>
      <c r="X198" s="124"/>
      <c r="Y198" s="124"/>
      <c r="Z198" s="124"/>
      <c r="AA198" s="124"/>
      <c r="AB198" s="124"/>
      <c r="AC198" s="124"/>
      <c r="AD198" s="124"/>
      <c r="AE198" s="124"/>
      <c r="AF198" s="125">
        <f t="shared" si="52"/>
        <v>0</v>
      </c>
    </row>
    <row r="199" spans="1:32" s="44" customFormat="1" ht="15.6" customHeight="1" outlineLevel="2">
      <c r="A199" s="346"/>
      <c r="B199" s="40"/>
      <c r="C199" s="123">
        <v>0.02</v>
      </c>
      <c r="D199" s="58" t="s">
        <v>25</v>
      </c>
      <c r="E199" s="76" t="s">
        <v>11</v>
      </c>
      <c r="F199" s="124"/>
      <c r="G199" s="124"/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  <c r="AD199" s="124"/>
      <c r="AE199" s="124"/>
      <c r="AF199" s="125">
        <f t="shared" si="52"/>
        <v>0</v>
      </c>
    </row>
    <row r="200" spans="1:32" s="44" customFormat="1" ht="15.6" customHeight="1" outlineLevel="2">
      <c r="A200" s="346"/>
      <c r="B200" s="40"/>
      <c r="C200" s="123">
        <v>1.4999999999999999E-2</v>
      </c>
      <c r="D200" s="58" t="s">
        <v>27</v>
      </c>
      <c r="E200" s="76" t="s">
        <v>11</v>
      </c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  <c r="AC200" s="124"/>
      <c r="AD200" s="124"/>
      <c r="AE200" s="124"/>
      <c r="AF200" s="125">
        <f t="shared" si="52"/>
        <v>0</v>
      </c>
    </row>
    <row r="201" spans="1:32" s="44" customFormat="1" ht="15.6" customHeight="1" outlineLevel="2">
      <c r="A201" s="346"/>
      <c r="B201" s="40"/>
      <c r="C201" s="123">
        <v>1.4999999999999999E-2</v>
      </c>
      <c r="D201" s="58" t="s">
        <v>29</v>
      </c>
      <c r="E201" s="76" t="s">
        <v>11</v>
      </c>
      <c r="F201" s="124"/>
      <c r="G201" s="124"/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  <c r="W201" s="124"/>
      <c r="X201" s="124"/>
      <c r="Y201" s="124"/>
      <c r="Z201" s="124"/>
      <c r="AA201" s="124"/>
      <c r="AB201" s="124"/>
      <c r="AC201" s="124"/>
      <c r="AD201" s="124"/>
      <c r="AE201" s="124"/>
      <c r="AF201" s="125">
        <f t="shared" si="52"/>
        <v>0</v>
      </c>
    </row>
    <row r="202" spans="1:32" s="44" customFormat="1" ht="15.6" customHeight="1" outlineLevel="2">
      <c r="A202" s="346"/>
      <c r="B202" s="40"/>
      <c r="C202" s="41"/>
      <c r="D202" s="58" t="s">
        <v>114</v>
      </c>
      <c r="E202" s="76" t="s">
        <v>11</v>
      </c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125">
        <f t="shared" si="52"/>
        <v>0</v>
      </c>
    </row>
    <row r="203" spans="1:32" s="44" customFormat="1" ht="15.6" customHeight="1" outlineLevel="1">
      <c r="A203" s="346"/>
      <c r="B203" s="40"/>
      <c r="C203" s="41"/>
      <c r="D203" s="127" t="str">
        <f>D$47</f>
        <v>Uzupełniające źródło ciepła lub energii elektrycznej ………………</v>
      </c>
      <c r="E203" s="106" t="s">
        <v>11</v>
      </c>
      <c r="F203" s="128">
        <f>SUM(F204:F209)</f>
        <v>0</v>
      </c>
      <c r="G203" s="128">
        <f t="shared" ref="G203:AE203" si="54">SUM(G204:G209)</f>
        <v>0</v>
      </c>
      <c r="H203" s="128">
        <f t="shared" si="54"/>
        <v>0</v>
      </c>
      <c r="I203" s="128">
        <f t="shared" si="54"/>
        <v>0</v>
      </c>
      <c r="J203" s="128">
        <f t="shared" si="54"/>
        <v>0</v>
      </c>
      <c r="K203" s="128">
        <f t="shared" si="54"/>
        <v>0</v>
      </c>
      <c r="L203" s="128">
        <f t="shared" si="54"/>
        <v>0</v>
      </c>
      <c r="M203" s="128">
        <f t="shared" si="54"/>
        <v>0</v>
      </c>
      <c r="N203" s="128">
        <f t="shared" si="54"/>
        <v>0</v>
      </c>
      <c r="O203" s="128">
        <f t="shared" si="54"/>
        <v>0</v>
      </c>
      <c r="P203" s="128">
        <f t="shared" si="54"/>
        <v>0</v>
      </c>
      <c r="Q203" s="128">
        <f t="shared" si="54"/>
        <v>0</v>
      </c>
      <c r="R203" s="128">
        <f t="shared" si="54"/>
        <v>0</v>
      </c>
      <c r="S203" s="128">
        <f t="shared" si="54"/>
        <v>0</v>
      </c>
      <c r="T203" s="128">
        <f t="shared" si="54"/>
        <v>0</v>
      </c>
      <c r="U203" s="128">
        <f t="shared" si="54"/>
        <v>0</v>
      </c>
      <c r="V203" s="128">
        <f t="shared" si="54"/>
        <v>0</v>
      </c>
      <c r="W203" s="128">
        <f t="shared" si="54"/>
        <v>0</v>
      </c>
      <c r="X203" s="128">
        <f t="shared" si="54"/>
        <v>0</v>
      </c>
      <c r="Y203" s="128">
        <f t="shared" si="54"/>
        <v>0</v>
      </c>
      <c r="Z203" s="128">
        <f t="shared" si="54"/>
        <v>0</v>
      </c>
      <c r="AA203" s="128">
        <f t="shared" si="54"/>
        <v>0</v>
      </c>
      <c r="AB203" s="128">
        <f t="shared" si="54"/>
        <v>0</v>
      </c>
      <c r="AC203" s="128">
        <f t="shared" si="54"/>
        <v>0</v>
      </c>
      <c r="AD203" s="128">
        <f t="shared" si="54"/>
        <v>0</v>
      </c>
      <c r="AE203" s="128">
        <f t="shared" si="54"/>
        <v>0</v>
      </c>
      <c r="AF203" s="122">
        <f t="shared" si="52"/>
        <v>0</v>
      </c>
    </row>
    <row r="204" spans="1:32" s="44" customFormat="1" ht="15.6" customHeight="1" outlineLevel="2">
      <c r="A204" s="346"/>
      <c r="B204" s="40"/>
      <c r="C204" s="123">
        <v>0.01</v>
      </c>
      <c r="D204" s="56" t="s">
        <v>19</v>
      </c>
      <c r="E204" s="76" t="s">
        <v>11</v>
      </c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125">
        <f t="shared" si="52"/>
        <v>0</v>
      </c>
    </row>
    <row r="205" spans="1:32" s="44" customFormat="1" ht="15.6" customHeight="1" outlineLevel="2">
      <c r="A205" s="346"/>
      <c r="B205" s="40"/>
      <c r="C205" s="123">
        <v>0.01</v>
      </c>
      <c r="D205" s="56" t="str">
        <f>D53</f>
        <v>Źródła ciepła lub energii elektrycznej …………………</v>
      </c>
      <c r="E205" s="76" t="s">
        <v>11</v>
      </c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  <c r="AA205" s="124"/>
      <c r="AB205" s="124"/>
      <c r="AC205" s="124"/>
      <c r="AD205" s="124"/>
      <c r="AE205" s="124"/>
      <c r="AF205" s="125">
        <f t="shared" si="52"/>
        <v>0</v>
      </c>
    </row>
    <row r="206" spans="1:32" s="44" customFormat="1" ht="15.6" customHeight="1" outlineLevel="2">
      <c r="A206" s="346"/>
      <c r="B206" s="40"/>
      <c r="C206" s="123">
        <v>0.02</v>
      </c>
      <c r="D206" s="58" t="str">
        <f>D55</f>
        <v>Pompy obiegowe (lub inwertery przy PV)</v>
      </c>
      <c r="E206" s="76" t="s">
        <v>11</v>
      </c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  <c r="AA206" s="124"/>
      <c r="AB206" s="124"/>
      <c r="AC206" s="124"/>
      <c r="AD206" s="124"/>
      <c r="AE206" s="124"/>
      <c r="AF206" s="125">
        <f t="shared" si="52"/>
        <v>0</v>
      </c>
    </row>
    <row r="207" spans="1:32" s="44" customFormat="1" ht="15.6" customHeight="1" outlineLevel="2">
      <c r="A207" s="346"/>
      <c r="B207" s="40"/>
      <c r="C207" s="123">
        <v>1.4999999999999999E-2</v>
      </c>
      <c r="D207" s="58" t="s">
        <v>27</v>
      </c>
      <c r="E207" s="76" t="s">
        <v>11</v>
      </c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4"/>
      <c r="AB207" s="124"/>
      <c r="AC207" s="124"/>
      <c r="AD207" s="124"/>
      <c r="AE207" s="124"/>
      <c r="AF207" s="125">
        <f t="shared" si="52"/>
        <v>0</v>
      </c>
    </row>
    <row r="208" spans="1:32" s="44" customFormat="1" ht="15.6" customHeight="1" outlineLevel="2">
      <c r="A208" s="346"/>
      <c r="B208" s="40"/>
      <c r="C208" s="123">
        <v>1.4999999999999999E-2</v>
      </c>
      <c r="D208" s="58" t="s">
        <v>29</v>
      </c>
      <c r="E208" s="76" t="s">
        <v>11</v>
      </c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124"/>
      <c r="AC208" s="124"/>
      <c r="AD208" s="124"/>
      <c r="AE208" s="124"/>
      <c r="AF208" s="125">
        <f t="shared" si="52"/>
        <v>0</v>
      </c>
    </row>
    <row r="209" spans="1:32" s="44" customFormat="1" ht="15.6" customHeight="1" outlineLevel="2">
      <c r="A209" s="346"/>
      <c r="B209" s="40"/>
      <c r="C209" s="41"/>
      <c r="D209" s="58" t="s">
        <v>114</v>
      </c>
      <c r="E209" s="76" t="s">
        <v>11</v>
      </c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125">
        <f t="shared" si="52"/>
        <v>0</v>
      </c>
    </row>
    <row r="210" spans="1:32" s="44" customFormat="1" ht="15.6" customHeight="1" outlineLevel="1">
      <c r="A210" s="346"/>
      <c r="B210" s="40"/>
      <c r="C210" s="41"/>
      <c r="D210" s="127" t="str">
        <f>D$63</f>
        <v>Magazyn energii 1 . ………………………………………</v>
      </c>
      <c r="E210" s="106" t="s">
        <v>11</v>
      </c>
      <c r="F210" s="128">
        <f t="shared" ref="F210:AE210" si="55">SUM(F211:F215)</f>
        <v>0</v>
      </c>
      <c r="G210" s="128">
        <f t="shared" si="55"/>
        <v>0</v>
      </c>
      <c r="H210" s="128">
        <f t="shared" si="55"/>
        <v>0</v>
      </c>
      <c r="I210" s="128">
        <f t="shared" si="55"/>
        <v>0</v>
      </c>
      <c r="J210" s="128">
        <f t="shared" si="55"/>
        <v>0</v>
      </c>
      <c r="K210" s="128">
        <f t="shared" si="55"/>
        <v>0</v>
      </c>
      <c r="L210" s="128">
        <f t="shared" si="55"/>
        <v>0</v>
      </c>
      <c r="M210" s="128">
        <f t="shared" si="55"/>
        <v>0</v>
      </c>
      <c r="N210" s="128">
        <f t="shared" si="55"/>
        <v>0</v>
      </c>
      <c r="O210" s="128">
        <f t="shared" si="55"/>
        <v>0</v>
      </c>
      <c r="P210" s="128">
        <f t="shared" si="55"/>
        <v>0</v>
      </c>
      <c r="Q210" s="128">
        <f t="shared" si="55"/>
        <v>0</v>
      </c>
      <c r="R210" s="128">
        <f t="shared" si="55"/>
        <v>0</v>
      </c>
      <c r="S210" s="128">
        <f t="shared" si="55"/>
        <v>0</v>
      </c>
      <c r="T210" s="128">
        <f t="shared" si="55"/>
        <v>0</v>
      </c>
      <c r="U210" s="128">
        <f t="shared" si="55"/>
        <v>0</v>
      </c>
      <c r="V210" s="128">
        <f t="shared" si="55"/>
        <v>0</v>
      </c>
      <c r="W210" s="128">
        <f t="shared" si="55"/>
        <v>0</v>
      </c>
      <c r="X210" s="128">
        <f t="shared" si="55"/>
        <v>0</v>
      </c>
      <c r="Y210" s="128">
        <f t="shared" si="55"/>
        <v>0</v>
      </c>
      <c r="Z210" s="128">
        <f t="shared" si="55"/>
        <v>0</v>
      </c>
      <c r="AA210" s="128">
        <f t="shared" si="55"/>
        <v>0</v>
      </c>
      <c r="AB210" s="128">
        <f t="shared" si="55"/>
        <v>0</v>
      </c>
      <c r="AC210" s="128">
        <f t="shared" si="55"/>
        <v>0</v>
      </c>
      <c r="AD210" s="128">
        <f t="shared" si="55"/>
        <v>0</v>
      </c>
      <c r="AE210" s="128">
        <f t="shared" si="55"/>
        <v>0</v>
      </c>
      <c r="AF210" s="122">
        <f t="shared" si="52"/>
        <v>0</v>
      </c>
    </row>
    <row r="211" spans="1:32" s="44" customFormat="1" ht="15.6" customHeight="1" outlineLevel="2">
      <c r="A211" s="346"/>
      <c r="B211" s="40"/>
      <c r="C211" s="123">
        <v>0.01</v>
      </c>
      <c r="D211" s="56" t="s">
        <v>19</v>
      </c>
      <c r="E211" s="76" t="s">
        <v>11</v>
      </c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/>
      <c r="AF211" s="125">
        <f t="shared" si="52"/>
        <v>0</v>
      </c>
    </row>
    <row r="212" spans="1:32" s="44" customFormat="1" ht="15.6" customHeight="1" outlineLevel="2">
      <c r="A212" s="346"/>
      <c r="B212" s="40"/>
      <c r="C212" s="123">
        <v>0.02</v>
      </c>
      <c r="D212" s="58" t="s">
        <v>25</v>
      </c>
      <c r="E212" s="76" t="s">
        <v>11</v>
      </c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4"/>
      <c r="AB212" s="124"/>
      <c r="AC212" s="124"/>
      <c r="AD212" s="124"/>
      <c r="AE212" s="124"/>
      <c r="AF212" s="125">
        <f t="shared" si="52"/>
        <v>0</v>
      </c>
    </row>
    <row r="213" spans="1:32" s="44" customFormat="1" ht="15.6" customHeight="1" outlineLevel="2">
      <c r="A213" s="346"/>
      <c r="B213" s="40"/>
      <c r="C213" s="123">
        <v>1.4999999999999999E-2</v>
      </c>
      <c r="D213" s="58" t="s">
        <v>27</v>
      </c>
      <c r="E213" s="76" t="s">
        <v>11</v>
      </c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  <c r="AC213" s="124"/>
      <c r="AD213" s="124"/>
      <c r="AE213" s="124"/>
      <c r="AF213" s="125">
        <f t="shared" si="52"/>
        <v>0</v>
      </c>
    </row>
    <row r="214" spans="1:32" s="44" customFormat="1" ht="15.6" customHeight="1" outlineLevel="2">
      <c r="A214" s="346"/>
      <c r="B214" s="40"/>
      <c r="C214" s="123">
        <v>1.4999999999999999E-2</v>
      </c>
      <c r="D214" s="58" t="s">
        <v>29</v>
      </c>
      <c r="E214" s="76" t="s">
        <v>11</v>
      </c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  <c r="AA214" s="124"/>
      <c r="AB214" s="124"/>
      <c r="AC214" s="124"/>
      <c r="AD214" s="124"/>
      <c r="AE214" s="124"/>
      <c r="AF214" s="125">
        <f t="shared" si="52"/>
        <v>0</v>
      </c>
    </row>
    <row r="215" spans="1:32" s="44" customFormat="1" ht="15" customHeight="1" outlineLevel="2">
      <c r="A215" s="346"/>
      <c r="B215" s="40"/>
      <c r="C215" s="41"/>
      <c r="D215" s="58" t="s">
        <v>114</v>
      </c>
      <c r="E215" s="76" t="s">
        <v>11</v>
      </c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125">
        <f t="shared" si="52"/>
        <v>0</v>
      </c>
    </row>
    <row r="216" spans="1:32" s="44" customFormat="1" ht="15" customHeight="1" outlineLevel="1">
      <c r="A216" s="346"/>
      <c r="B216" s="40"/>
      <c r="C216" s="41"/>
      <c r="D216" s="129" t="str">
        <f>D$77</f>
        <v>Magazyn energii 2 . ………………………………………</v>
      </c>
      <c r="E216" s="106" t="s">
        <v>11</v>
      </c>
      <c r="F216" s="128">
        <f t="shared" ref="F216:AE216" si="56">SUM(F217:F221)</f>
        <v>0</v>
      </c>
      <c r="G216" s="128">
        <f t="shared" si="56"/>
        <v>0</v>
      </c>
      <c r="H216" s="128">
        <f t="shared" si="56"/>
        <v>0</v>
      </c>
      <c r="I216" s="128">
        <f t="shared" si="56"/>
        <v>0</v>
      </c>
      <c r="J216" s="128">
        <f t="shared" si="56"/>
        <v>0</v>
      </c>
      <c r="K216" s="128">
        <f t="shared" si="56"/>
        <v>0</v>
      </c>
      <c r="L216" s="128">
        <f t="shared" si="56"/>
        <v>0</v>
      </c>
      <c r="M216" s="128">
        <f t="shared" si="56"/>
        <v>0</v>
      </c>
      <c r="N216" s="128">
        <f t="shared" si="56"/>
        <v>0</v>
      </c>
      <c r="O216" s="128">
        <f t="shared" si="56"/>
        <v>0</v>
      </c>
      <c r="P216" s="128">
        <f t="shared" si="56"/>
        <v>0</v>
      </c>
      <c r="Q216" s="128">
        <f t="shared" si="56"/>
        <v>0</v>
      </c>
      <c r="R216" s="128">
        <f t="shared" si="56"/>
        <v>0</v>
      </c>
      <c r="S216" s="128">
        <f t="shared" si="56"/>
        <v>0</v>
      </c>
      <c r="T216" s="128">
        <f t="shared" si="56"/>
        <v>0</v>
      </c>
      <c r="U216" s="128">
        <f t="shared" si="56"/>
        <v>0</v>
      </c>
      <c r="V216" s="128">
        <f t="shared" si="56"/>
        <v>0</v>
      </c>
      <c r="W216" s="128">
        <f t="shared" si="56"/>
        <v>0</v>
      </c>
      <c r="X216" s="128">
        <f t="shared" si="56"/>
        <v>0</v>
      </c>
      <c r="Y216" s="128">
        <f t="shared" si="56"/>
        <v>0</v>
      </c>
      <c r="Z216" s="128">
        <f t="shared" si="56"/>
        <v>0</v>
      </c>
      <c r="AA216" s="128">
        <f t="shared" si="56"/>
        <v>0</v>
      </c>
      <c r="AB216" s="128">
        <f t="shared" si="56"/>
        <v>0</v>
      </c>
      <c r="AC216" s="128">
        <f t="shared" si="56"/>
        <v>0</v>
      </c>
      <c r="AD216" s="128">
        <f t="shared" si="56"/>
        <v>0</v>
      </c>
      <c r="AE216" s="128">
        <f t="shared" si="56"/>
        <v>0</v>
      </c>
      <c r="AF216" s="122">
        <f t="shared" si="52"/>
        <v>0</v>
      </c>
    </row>
    <row r="217" spans="1:32" s="44" customFormat="1" ht="15" customHeight="1" outlineLevel="1">
      <c r="A217" s="346"/>
      <c r="B217" s="40"/>
      <c r="C217" s="123">
        <v>0.01</v>
      </c>
      <c r="D217" s="56" t="s">
        <v>19</v>
      </c>
      <c r="E217" s="76" t="s">
        <v>11</v>
      </c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125">
        <f t="shared" si="52"/>
        <v>0</v>
      </c>
    </row>
    <row r="218" spans="1:32" s="44" customFormat="1" ht="15" customHeight="1" outlineLevel="1">
      <c r="A218" s="346"/>
      <c r="B218" s="40"/>
      <c r="C218" s="123">
        <v>0.02</v>
      </c>
      <c r="D218" s="58" t="s">
        <v>25</v>
      </c>
      <c r="E218" s="76" t="s">
        <v>11</v>
      </c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125">
        <f t="shared" si="52"/>
        <v>0</v>
      </c>
    </row>
    <row r="219" spans="1:32" s="44" customFormat="1" ht="15" customHeight="1" outlineLevel="1">
      <c r="A219" s="346"/>
      <c r="B219" s="40"/>
      <c r="C219" s="123">
        <v>1.4999999999999999E-2</v>
      </c>
      <c r="D219" s="58" t="s">
        <v>27</v>
      </c>
      <c r="E219" s="76" t="s">
        <v>11</v>
      </c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125">
        <f t="shared" si="52"/>
        <v>0</v>
      </c>
    </row>
    <row r="220" spans="1:32" s="44" customFormat="1" ht="15" customHeight="1" outlineLevel="1">
      <c r="A220" s="346"/>
      <c r="B220" s="40"/>
      <c r="C220" s="123">
        <v>1.4999999999999999E-2</v>
      </c>
      <c r="D220" s="58" t="s">
        <v>29</v>
      </c>
      <c r="E220" s="76" t="s">
        <v>11</v>
      </c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125">
        <f t="shared" si="52"/>
        <v>0</v>
      </c>
    </row>
    <row r="221" spans="1:32" s="44" customFormat="1" ht="15" customHeight="1" outlineLevel="1">
      <c r="A221" s="346"/>
      <c r="B221" s="40"/>
      <c r="C221" s="41"/>
      <c r="D221" s="58" t="s">
        <v>114</v>
      </c>
      <c r="E221" s="76" t="s">
        <v>11</v>
      </c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125"/>
    </row>
    <row r="222" spans="1:32" s="44" customFormat="1" ht="15" customHeight="1">
      <c r="A222" s="346"/>
      <c r="B222" s="40"/>
      <c r="C222" s="41"/>
      <c r="D222" s="58"/>
      <c r="E222" s="5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25"/>
    </row>
    <row r="223" spans="1:32" s="44" customFormat="1" ht="45" customHeight="1">
      <c r="A223" s="346"/>
      <c r="B223" s="40"/>
      <c r="C223" s="41" t="s">
        <v>115</v>
      </c>
      <c r="D223" s="130" t="s">
        <v>116</v>
      </c>
      <c r="E223" s="94" t="s">
        <v>11</v>
      </c>
      <c r="F223" s="95">
        <f t="shared" ref="F223:AE223" si="57">F224+F231+F238+F245+F251</f>
        <v>0</v>
      </c>
      <c r="G223" s="95">
        <f t="shared" si="57"/>
        <v>0</v>
      </c>
      <c r="H223" s="95">
        <f t="shared" si="57"/>
        <v>0</v>
      </c>
      <c r="I223" s="95">
        <f t="shared" si="57"/>
        <v>0</v>
      </c>
      <c r="J223" s="95">
        <f t="shared" si="57"/>
        <v>0</v>
      </c>
      <c r="K223" s="95">
        <f t="shared" si="57"/>
        <v>0</v>
      </c>
      <c r="L223" s="95">
        <f t="shared" si="57"/>
        <v>0</v>
      </c>
      <c r="M223" s="95">
        <f t="shared" si="57"/>
        <v>0</v>
      </c>
      <c r="N223" s="95">
        <f t="shared" si="57"/>
        <v>0</v>
      </c>
      <c r="O223" s="95">
        <f t="shared" si="57"/>
        <v>0</v>
      </c>
      <c r="P223" s="95">
        <f t="shared" si="57"/>
        <v>0</v>
      </c>
      <c r="Q223" s="95">
        <f t="shared" si="57"/>
        <v>0</v>
      </c>
      <c r="R223" s="95">
        <f t="shared" si="57"/>
        <v>0</v>
      </c>
      <c r="S223" s="95">
        <f t="shared" si="57"/>
        <v>0</v>
      </c>
      <c r="T223" s="95">
        <f t="shared" si="57"/>
        <v>0</v>
      </c>
      <c r="U223" s="95">
        <f t="shared" si="57"/>
        <v>0</v>
      </c>
      <c r="V223" s="95">
        <f t="shared" si="57"/>
        <v>0</v>
      </c>
      <c r="W223" s="95">
        <f t="shared" si="57"/>
        <v>0</v>
      </c>
      <c r="X223" s="95">
        <f t="shared" si="57"/>
        <v>0</v>
      </c>
      <c r="Y223" s="95">
        <f t="shared" si="57"/>
        <v>0</v>
      </c>
      <c r="Z223" s="95">
        <f t="shared" si="57"/>
        <v>0</v>
      </c>
      <c r="AA223" s="95">
        <f t="shared" si="57"/>
        <v>0</v>
      </c>
      <c r="AB223" s="95">
        <f t="shared" si="57"/>
        <v>0</v>
      </c>
      <c r="AC223" s="95">
        <f t="shared" si="57"/>
        <v>0</v>
      </c>
      <c r="AD223" s="95">
        <f t="shared" si="57"/>
        <v>0</v>
      </c>
      <c r="AE223" s="95">
        <f t="shared" si="57"/>
        <v>0</v>
      </c>
      <c r="AF223" s="120">
        <f>SUM(F223:AE223)</f>
        <v>0</v>
      </c>
    </row>
    <row r="224" spans="1:32" s="44" customFormat="1" ht="15" customHeight="1">
      <c r="A224" s="346"/>
      <c r="B224" s="40"/>
      <c r="C224" s="41"/>
      <c r="D224" s="121" t="str">
        <f>D$14</f>
        <v>Nakłady na Główne źródło ciepła -   ……………</v>
      </c>
      <c r="E224" s="88" t="s">
        <v>11</v>
      </c>
      <c r="F224" s="89">
        <f>SUM(F225:F230)</f>
        <v>0</v>
      </c>
      <c r="G224" s="89">
        <f t="shared" ref="G224:AE224" si="58">SUM(G225:G230)</f>
        <v>0</v>
      </c>
      <c r="H224" s="89">
        <f t="shared" si="58"/>
        <v>0</v>
      </c>
      <c r="I224" s="89">
        <f t="shared" si="58"/>
        <v>0</v>
      </c>
      <c r="J224" s="89">
        <f t="shared" si="58"/>
        <v>0</v>
      </c>
      <c r="K224" s="89">
        <f t="shared" si="58"/>
        <v>0</v>
      </c>
      <c r="L224" s="89">
        <f t="shared" si="58"/>
        <v>0</v>
      </c>
      <c r="M224" s="89">
        <f t="shared" si="58"/>
        <v>0</v>
      </c>
      <c r="N224" s="89">
        <f t="shared" si="58"/>
        <v>0</v>
      </c>
      <c r="O224" s="89">
        <f t="shared" si="58"/>
        <v>0</v>
      </c>
      <c r="P224" s="89">
        <f t="shared" si="58"/>
        <v>0</v>
      </c>
      <c r="Q224" s="89">
        <f t="shared" si="58"/>
        <v>0</v>
      </c>
      <c r="R224" s="89">
        <f t="shared" si="58"/>
        <v>0</v>
      </c>
      <c r="S224" s="89">
        <f t="shared" si="58"/>
        <v>0</v>
      </c>
      <c r="T224" s="89">
        <f t="shared" si="58"/>
        <v>0</v>
      </c>
      <c r="U224" s="89">
        <f t="shared" si="58"/>
        <v>0</v>
      </c>
      <c r="V224" s="89">
        <f t="shared" si="58"/>
        <v>0</v>
      </c>
      <c r="W224" s="89">
        <f t="shared" si="58"/>
        <v>0</v>
      </c>
      <c r="X224" s="89">
        <f t="shared" si="58"/>
        <v>0</v>
      </c>
      <c r="Y224" s="89">
        <f t="shared" si="58"/>
        <v>0</v>
      </c>
      <c r="Z224" s="89">
        <f t="shared" si="58"/>
        <v>0</v>
      </c>
      <c r="AA224" s="89">
        <f t="shared" si="58"/>
        <v>0</v>
      </c>
      <c r="AB224" s="89">
        <f t="shared" si="58"/>
        <v>0</v>
      </c>
      <c r="AC224" s="89">
        <f t="shared" si="58"/>
        <v>0</v>
      </c>
      <c r="AD224" s="89">
        <f t="shared" si="58"/>
        <v>0</v>
      </c>
      <c r="AE224" s="89">
        <f t="shared" si="58"/>
        <v>0</v>
      </c>
      <c r="AF224" s="93">
        <f>SUM(F224:AE224)</f>
        <v>0</v>
      </c>
    </row>
    <row r="225" spans="1:32" s="44" customFormat="1" ht="15" customHeight="1" outlineLevel="1">
      <c r="A225" s="346"/>
      <c r="B225" s="40"/>
      <c r="C225" s="123">
        <v>0.01</v>
      </c>
      <c r="D225" s="56" t="str">
        <f t="shared" ref="D225:D230" si="59">D190</f>
        <v>Budynki i budowle</v>
      </c>
      <c r="E225" s="57" t="s">
        <v>11</v>
      </c>
      <c r="F225" s="124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93">
        <f>SUM(F225:AE225)</f>
        <v>0</v>
      </c>
    </row>
    <row r="226" spans="1:32" s="44" customFormat="1" ht="15" customHeight="1" outlineLevel="1">
      <c r="A226" s="346"/>
      <c r="B226" s="40"/>
      <c r="C226" s="123">
        <v>0.01</v>
      </c>
      <c r="D226" s="56" t="str">
        <f t="shared" si="59"/>
        <v>Źródło ciepła ……………</v>
      </c>
      <c r="E226" s="57" t="s">
        <v>11</v>
      </c>
      <c r="F226" s="124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93">
        <f t="shared" ref="AF226:AF230" si="60">SUM(F226:AE226)</f>
        <v>0</v>
      </c>
    </row>
    <row r="227" spans="1:32" s="44" customFormat="1" ht="15" customHeight="1" outlineLevel="1">
      <c r="A227" s="346"/>
      <c r="B227" s="40"/>
      <c r="C227" s="123">
        <v>0.02</v>
      </c>
      <c r="D227" s="56" t="str">
        <f t="shared" si="59"/>
        <v>Pompy obiegowe</v>
      </c>
      <c r="E227" s="57" t="s">
        <v>11</v>
      </c>
      <c r="F227" s="124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93">
        <f t="shared" si="60"/>
        <v>0</v>
      </c>
    </row>
    <row r="228" spans="1:32" s="44" customFormat="1" ht="15" customHeight="1" outlineLevel="1">
      <c r="A228" s="346"/>
      <c r="B228" s="40"/>
      <c r="C228" s="123">
        <v>1.4999999999999999E-2</v>
      </c>
      <c r="D228" s="56" t="str">
        <f t="shared" si="59"/>
        <v>Armatura regulacyjna i sterownicza</v>
      </c>
      <c r="E228" s="57" t="s">
        <v>11</v>
      </c>
      <c r="F228" s="124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93">
        <f t="shared" si="60"/>
        <v>0</v>
      </c>
    </row>
    <row r="229" spans="1:32" s="44" customFormat="1" ht="15" customHeight="1" outlineLevel="1">
      <c r="A229" s="346"/>
      <c r="B229" s="40"/>
      <c r="C229" s="123">
        <v>1.4999999999999999E-2</v>
      </c>
      <c r="D229" s="56" t="str">
        <f t="shared" si="59"/>
        <v>Urządzenia AKPiA</v>
      </c>
      <c r="E229" s="57" t="s">
        <v>11</v>
      </c>
      <c r="F229" s="124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93">
        <f t="shared" si="60"/>
        <v>0</v>
      </c>
    </row>
    <row r="230" spans="1:32" s="44" customFormat="1" ht="15" customHeight="1" outlineLevel="1">
      <c r="A230" s="346"/>
      <c r="B230" s="40"/>
      <c r="C230" s="41"/>
      <c r="D230" s="56" t="str">
        <f t="shared" si="59"/>
        <v xml:space="preserve">Pozostałe elementy </v>
      </c>
      <c r="E230" s="57" t="s">
        <v>11</v>
      </c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93">
        <f t="shared" si="60"/>
        <v>0</v>
      </c>
    </row>
    <row r="231" spans="1:32" s="44" customFormat="1" ht="15" customHeight="1">
      <c r="A231" s="346"/>
      <c r="B231" s="40"/>
      <c r="C231" s="41"/>
      <c r="D231" s="127" t="str">
        <f>D$31</f>
        <v>Uzupełniające źródło ciepła nr 1- ………………………….</v>
      </c>
      <c r="E231" s="88" t="s">
        <v>11</v>
      </c>
      <c r="F231" s="89">
        <f>SUM(F232:F237)</f>
        <v>0</v>
      </c>
      <c r="G231" s="89">
        <f t="shared" ref="G231:AE231" si="61">SUM(G232:G237)</f>
        <v>0</v>
      </c>
      <c r="H231" s="89">
        <f t="shared" si="61"/>
        <v>0</v>
      </c>
      <c r="I231" s="89">
        <f t="shared" si="61"/>
        <v>0</v>
      </c>
      <c r="J231" s="89">
        <f t="shared" si="61"/>
        <v>0</v>
      </c>
      <c r="K231" s="89">
        <f t="shared" si="61"/>
        <v>0</v>
      </c>
      <c r="L231" s="89">
        <f t="shared" si="61"/>
        <v>0</v>
      </c>
      <c r="M231" s="89">
        <f t="shared" si="61"/>
        <v>0</v>
      </c>
      <c r="N231" s="89">
        <f t="shared" si="61"/>
        <v>0</v>
      </c>
      <c r="O231" s="89">
        <f t="shared" si="61"/>
        <v>0</v>
      </c>
      <c r="P231" s="89">
        <f t="shared" si="61"/>
        <v>0</v>
      </c>
      <c r="Q231" s="89">
        <f t="shared" si="61"/>
        <v>0</v>
      </c>
      <c r="R231" s="89">
        <f t="shared" si="61"/>
        <v>0</v>
      </c>
      <c r="S231" s="89">
        <f t="shared" si="61"/>
        <v>0</v>
      </c>
      <c r="T231" s="89">
        <f t="shared" si="61"/>
        <v>0</v>
      </c>
      <c r="U231" s="89">
        <f t="shared" si="61"/>
        <v>0</v>
      </c>
      <c r="V231" s="89">
        <f t="shared" si="61"/>
        <v>0</v>
      </c>
      <c r="W231" s="89">
        <f t="shared" si="61"/>
        <v>0</v>
      </c>
      <c r="X231" s="89">
        <f t="shared" si="61"/>
        <v>0</v>
      </c>
      <c r="Y231" s="89">
        <f t="shared" si="61"/>
        <v>0</v>
      </c>
      <c r="Z231" s="89">
        <f t="shared" si="61"/>
        <v>0</v>
      </c>
      <c r="AA231" s="89">
        <f t="shared" si="61"/>
        <v>0</v>
      </c>
      <c r="AB231" s="89">
        <f t="shared" si="61"/>
        <v>0</v>
      </c>
      <c r="AC231" s="89">
        <f t="shared" si="61"/>
        <v>0</v>
      </c>
      <c r="AD231" s="89">
        <f t="shared" si="61"/>
        <v>0</v>
      </c>
      <c r="AE231" s="89">
        <f t="shared" si="61"/>
        <v>0</v>
      </c>
      <c r="AF231" s="93">
        <f>SUM(F231:AE231)</f>
        <v>0</v>
      </c>
    </row>
    <row r="232" spans="1:32" s="44" customFormat="1" ht="15" customHeight="1" outlineLevel="1">
      <c r="A232" s="346"/>
      <c r="B232" s="40"/>
      <c r="C232" s="123">
        <v>0.01</v>
      </c>
      <c r="D232" s="56" t="str">
        <f t="shared" ref="D232:D237" si="62">D197</f>
        <v>Budynki i budowle</v>
      </c>
      <c r="E232" s="57" t="s">
        <v>11</v>
      </c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  <c r="Z232" s="124"/>
      <c r="AA232" s="124"/>
      <c r="AB232" s="124"/>
      <c r="AC232" s="124"/>
      <c r="AD232" s="124"/>
      <c r="AE232" s="124"/>
      <c r="AF232" s="93">
        <f>SUM(F232:AE232)</f>
        <v>0</v>
      </c>
    </row>
    <row r="233" spans="1:32" s="44" customFormat="1" ht="15" customHeight="1" outlineLevel="1">
      <c r="A233" s="346"/>
      <c r="B233" s="40"/>
      <c r="C233" s="123">
        <v>0.02</v>
      </c>
      <c r="D233" s="56" t="str">
        <f t="shared" si="62"/>
        <v>Źródła ciepła …………………………….</v>
      </c>
      <c r="E233" s="57" t="s">
        <v>11</v>
      </c>
      <c r="F233" s="124"/>
      <c r="G233" s="124"/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24"/>
      <c r="S233" s="124"/>
      <c r="T233" s="124"/>
      <c r="U233" s="124"/>
      <c r="V233" s="124"/>
      <c r="W233" s="124"/>
      <c r="X233" s="124"/>
      <c r="Y233" s="124"/>
      <c r="Z233" s="124"/>
      <c r="AA233" s="124"/>
      <c r="AB233" s="124"/>
      <c r="AC233" s="124"/>
      <c r="AD233" s="124"/>
      <c r="AE233" s="124"/>
      <c r="AF233" s="93">
        <f t="shared" ref="AF233:AF237" si="63">SUM(F233:AE233)</f>
        <v>0</v>
      </c>
    </row>
    <row r="234" spans="1:32" s="44" customFormat="1" ht="15" customHeight="1" outlineLevel="1">
      <c r="A234" s="346"/>
      <c r="B234" s="40"/>
      <c r="C234" s="123">
        <v>0.02</v>
      </c>
      <c r="D234" s="56" t="str">
        <f t="shared" si="62"/>
        <v>Pompy obiegowe</v>
      </c>
      <c r="E234" s="57" t="s">
        <v>11</v>
      </c>
      <c r="F234" s="124"/>
      <c r="G234" s="124"/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24"/>
      <c r="S234" s="124"/>
      <c r="T234" s="124"/>
      <c r="U234" s="124"/>
      <c r="V234" s="124"/>
      <c r="W234" s="124"/>
      <c r="X234" s="124"/>
      <c r="Y234" s="124"/>
      <c r="Z234" s="124"/>
      <c r="AA234" s="124"/>
      <c r="AB234" s="124"/>
      <c r="AC234" s="124"/>
      <c r="AD234" s="124"/>
      <c r="AE234" s="124"/>
      <c r="AF234" s="93">
        <f t="shared" si="63"/>
        <v>0</v>
      </c>
    </row>
    <row r="235" spans="1:32" s="44" customFormat="1" ht="15" customHeight="1" outlineLevel="1">
      <c r="A235" s="346"/>
      <c r="B235" s="40"/>
      <c r="C235" s="123">
        <v>1.4999999999999999E-2</v>
      </c>
      <c r="D235" s="56" t="str">
        <f t="shared" si="62"/>
        <v>Armatura regulacyjna i sterownicza</v>
      </c>
      <c r="E235" s="57" t="s">
        <v>11</v>
      </c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  <c r="AA235" s="124"/>
      <c r="AB235" s="124"/>
      <c r="AC235" s="124"/>
      <c r="AD235" s="124"/>
      <c r="AE235" s="124"/>
      <c r="AF235" s="93">
        <f t="shared" si="63"/>
        <v>0</v>
      </c>
    </row>
    <row r="236" spans="1:32" s="44" customFormat="1" ht="15" customHeight="1" outlineLevel="1">
      <c r="A236" s="346"/>
      <c r="B236" s="40"/>
      <c r="C236" s="123">
        <v>1.4999999999999999E-2</v>
      </c>
      <c r="D236" s="56" t="str">
        <f t="shared" si="62"/>
        <v>Urządzenia AKPiA</v>
      </c>
      <c r="E236" s="57" t="s">
        <v>11</v>
      </c>
      <c r="F236" s="124"/>
      <c r="G236" s="124"/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  <c r="AA236" s="124"/>
      <c r="AB236" s="124"/>
      <c r="AC236" s="124"/>
      <c r="AD236" s="124"/>
      <c r="AE236" s="124"/>
      <c r="AF236" s="93">
        <f t="shared" si="63"/>
        <v>0</v>
      </c>
    </row>
    <row r="237" spans="1:32" s="44" customFormat="1" ht="15" customHeight="1" outlineLevel="1">
      <c r="A237" s="346"/>
      <c r="B237" s="40"/>
      <c r="C237" s="41"/>
      <c r="D237" s="56" t="str">
        <f t="shared" si="62"/>
        <v xml:space="preserve">Pozostałe elementy </v>
      </c>
      <c r="E237" s="57" t="s">
        <v>11</v>
      </c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93">
        <f t="shared" si="63"/>
        <v>0</v>
      </c>
    </row>
    <row r="238" spans="1:32" s="44" customFormat="1" ht="15" customHeight="1">
      <c r="A238" s="346"/>
      <c r="B238" s="40"/>
      <c r="C238" s="41"/>
      <c r="D238" s="127" t="str">
        <f>D$47</f>
        <v>Uzupełniające źródło ciepła lub energii elektrycznej ………………</v>
      </c>
      <c r="E238" s="88" t="s">
        <v>11</v>
      </c>
      <c r="F238" s="89">
        <f>SUM(F239:F244)</f>
        <v>0</v>
      </c>
      <c r="G238" s="89">
        <f t="shared" ref="G238:AE238" si="64">SUM(G239:G244)</f>
        <v>0</v>
      </c>
      <c r="H238" s="89">
        <f t="shared" si="64"/>
        <v>0</v>
      </c>
      <c r="I238" s="89">
        <f t="shared" si="64"/>
        <v>0</v>
      </c>
      <c r="J238" s="89">
        <f t="shared" si="64"/>
        <v>0</v>
      </c>
      <c r="K238" s="89">
        <f t="shared" si="64"/>
        <v>0</v>
      </c>
      <c r="L238" s="89">
        <f t="shared" si="64"/>
        <v>0</v>
      </c>
      <c r="M238" s="89">
        <f t="shared" si="64"/>
        <v>0</v>
      </c>
      <c r="N238" s="89">
        <f t="shared" si="64"/>
        <v>0</v>
      </c>
      <c r="O238" s="89">
        <f t="shared" si="64"/>
        <v>0</v>
      </c>
      <c r="P238" s="89">
        <f t="shared" si="64"/>
        <v>0</v>
      </c>
      <c r="Q238" s="89">
        <f t="shared" si="64"/>
        <v>0</v>
      </c>
      <c r="R238" s="89">
        <f t="shared" si="64"/>
        <v>0</v>
      </c>
      <c r="S238" s="89">
        <f t="shared" si="64"/>
        <v>0</v>
      </c>
      <c r="T238" s="89">
        <f t="shared" si="64"/>
        <v>0</v>
      </c>
      <c r="U238" s="89">
        <f t="shared" si="64"/>
        <v>0</v>
      </c>
      <c r="V238" s="89">
        <f t="shared" si="64"/>
        <v>0</v>
      </c>
      <c r="W238" s="89">
        <f t="shared" si="64"/>
        <v>0</v>
      </c>
      <c r="X238" s="89">
        <f t="shared" si="64"/>
        <v>0</v>
      </c>
      <c r="Y238" s="89">
        <f t="shared" si="64"/>
        <v>0</v>
      </c>
      <c r="Z238" s="89">
        <f t="shared" si="64"/>
        <v>0</v>
      </c>
      <c r="AA238" s="89">
        <f t="shared" si="64"/>
        <v>0</v>
      </c>
      <c r="AB238" s="89">
        <f t="shared" si="64"/>
        <v>0</v>
      </c>
      <c r="AC238" s="89">
        <f t="shared" si="64"/>
        <v>0</v>
      </c>
      <c r="AD238" s="89">
        <f t="shared" si="64"/>
        <v>0</v>
      </c>
      <c r="AE238" s="89">
        <f t="shared" si="64"/>
        <v>0</v>
      </c>
      <c r="AF238" s="93">
        <f>SUM(F238:AE238)</f>
        <v>0</v>
      </c>
    </row>
    <row r="239" spans="1:32" s="44" customFormat="1" ht="15" customHeight="1" outlineLevel="1">
      <c r="A239" s="346"/>
      <c r="B239" s="40"/>
      <c r="C239" s="123">
        <v>0.01</v>
      </c>
      <c r="D239" s="56" t="str">
        <f t="shared" ref="D239:D244" si="65">D204</f>
        <v>Budynki i budowle</v>
      </c>
      <c r="E239" s="57" t="s">
        <v>11</v>
      </c>
      <c r="F239" s="124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93">
        <f>SUM(F239:AE239)</f>
        <v>0</v>
      </c>
    </row>
    <row r="240" spans="1:32" s="44" customFormat="1" ht="15" customHeight="1" outlineLevel="1">
      <c r="A240" s="346"/>
      <c r="B240" s="40"/>
      <c r="C240" s="123">
        <v>0.02</v>
      </c>
      <c r="D240" s="56" t="str">
        <f t="shared" si="65"/>
        <v>Źródła ciepła lub energii elektrycznej …………………</v>
      </c>
      <c r="E240" s="57" t="s">
        <v>11</v>
      </c>
      <c r="F240" s="124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93">
        <f t="shared" ref="AF240:AF244" si="66">SUM(F240:AE240)</f>
        <v>0</v>
      </c>
    </row>
    <row r="241" spans="1:32" s="44" customFormat="1" ht="15" customHeight="1" outlineLevel="1">
      <c r="A241" s="346"/>
      <c r="B241" s="40"/>
      <c r="C241" s="123">
        <v>0.02</v>
      </c>
      <c r="D241" s="56" t="str">
        <f t="shared" si="65"/>
        <v>Pompy obiegowe (lub inwertery przy PV)</v>
      </c>
      <c r="E241" s="57" t="s">
        <v>11</v>
      </c>
      <c r="F241" s="124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93">
        <f t="shared" si="66"/>
        <v>0</v>
      </c>
    </row>
    <row r="242" spans="1:32" s="44" customFormat="1" ht="15" customHeight="1" outlineLevel="1">
      <c r="A242" s="346"/>
      <c r="B242" s="40"/>
      <c r="C242" s="123">
        <v>1.4999999999999999E-2</v>
      </c>
      <c r="D242" s="56" t="str">
        <f t="shared" si="65"/>
        <v>Armatura regulacyjna i sterownicza</v>
      </c>
      <c r="E242" s="57" t="s">
        <v>11</v>
      </c>
      <c r="F242" s="124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93">
        <f t="shared" si="66"/>
        <v>0</v>
      </c>
    </row>
    <row r="243" spans="1:32" s="44" customFormat="1" ht="15" customHeight="1" outlineLevel="1">
      <c r="A243" s="346"/>
      <c r="B243" s="40"/>
      <c r="C243" s="123">
        <v>1.4999999999999999E-2</v>
      </c>
      <c r="D243" s="56" t="str">
        <f t="shared" si="65"/>
        <v>Urządzenia AKPiA</v>
      </c>
      <c r="E243" s="57" t="s">
        <v>11</v>
      </c>
      <c r="F243" s="124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93">
        <f t="shared" si="66"/>
        <v>0</v>
      </c>
    </row>
    <row r="244" spans="1:32" s="44" customFormat="1" ht="15" customHeight="1" outlineLevel="1">
      <c r="A244" s="346"/>
      <c r="B244" s="40"/>
      <c r="C244" s="41"/>
      <c r="D244" s="56" t="str">
        <f t="shared" si="65"/>
        <v xml:space="preserve">Pozostałe elementy </v>
      </c>
      <c r="E244" s="57" t="s">
        <v>11</v>
      </c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93">
        <f t="shared" si="66"/>
        <v>0</v>
      </c>
    </row>
    <row r="245" spans="1:32" s="44" customFormat="1" ht="15" customHeight="1">
      <c r="A245" s="346"/>
      <c r="B245" s="40"/>
      <c r="C245" s="41"/>
      <c r="D245" s="127" t="str">
        <f>D$63</f>
        <v>Magazyn energii 1 . ………………………………………</v>
      </c>
      <c r="E245" s="88" t="s">
        <v>11</v>
      </c>
      <c r="F245" s="89">
        <f t="shared" ref="F245:AE245" si="67">SUM(F246:F250)</f>
        <v>0</v>
      </c>
      <c r="G245" s="89">
        <f t="shared" si="67"/>
        <v>0</v>
      </c>
      <c r="H245" s="89">
        <f t="shared" si="67"/>
        <v>0</v>
      </c>
      <c r="I245" s="89">
        <f t="shared" si="67"/>
        <v>0</v>
      </c>
      <c r="J245" s="89">
        <f t="shared" si="67"/>
        <v>0</v>
      </c>
      <c r="K245" s="89">
        <f t="shared" si="67"/>
        <v>0</v>
      </c>
      <c r="L245" s="89">
        <f t="shared" si="67"/>
        <v>0</v>
      </c>
      <c r="M245" s="89">
        <f t="shared" si="67"/>
        <v>0</v>
      </c>
      <c r="N245" s="89">
        <f t="shared" si="67"/>
        <v>0</v>
      </c>
      <c r="O245" s="89">
        <f t="shared" si="67"/>
        <v>0</v>
      </c>
      <c r="P245" s="89">
        <f t="shared" si="67"/>
        <v>0</v>
      </c>
      <c r="Q245" s="89">
        <f t="shared" si="67"/>
        <v>0</v>
      </c>
      <c r="R245" s="89">
        <f t="shared" si="67"/>
        <v>0</v>
      </c>
      <c r="S245" s="89">
        <f t="shared" si="67"/>
        <v>0</v>
      </c>
      <c r="T245" s="89">
        <f t="shared" si="67"/>
        <v>0</v>
      </c>
      <c r="U245" s="89">
        <f t="shared" si="67"/>
        <v>0</v>
      </c>
      <c r="V245" s="89">
        <f t="shared" si="67"/>
        <v>0</v>
      </c>
      <c r="W245" s="89">
        <f t="shared" si="67"/>
        <v>0</v>
      </c>
      <c r="X245" s="89">
        <f t="shared" si="67"/>
        <v>0</v>
      </c>
      <c r="Y245" s="89">
        <f t="shared" si="67"/>
        <v>0</v>
      </c>
      <c r="Z245" s="89">
        <f t="shared" si="67"/>
        <v>0</v>
      </c>
      <c r="AA245" s="89">
        <f t="shared" si="67"/>
        <v>0</v>
      </c>
      <c r="AB245" s="89">
        <f t="shared" si="67"/>
        <v>0</v>
      </c>
      <c r="AC245" s="89">
        <f t="shared" si="67"/>
        <v>0</v>
      </c>
      <c r="AD245" s="89">
        <f t="shared" si="67"/>
        <v>0</v>
      </c>
      <c r="AE245" s="89">
        <f t="shared" si="67"/>
        <v>0</v>
      </c>
      <c r="AF245" s="93">
        <f>SUM(F245:AE245)</f>
        <v>0</v>
      </c>
    </row>
    <row r="246" spans="1:32" s="44" customFormat="1" ht="15" customHeight="1" outlineLevel="1">
      <c r="A246" s="346"/>
      <c r="B246" s="40"/>
      <c r="C246" s="123">
        <v>0.01</v>
      </c>
      <c r="D246" s="56" t="str">
        <f>D211</f>
        <v>Budynki i budowle</v>
      </c>
      <c r="E246" s="57" t="s">
        <v>11</v>
      </c>
      <c r="F246" s="124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93">
        <f>SUM(F246:AE246)</f>
        <v>0</v>
      </c>
    </row>
    <row r="247" spans="1:32" s="44" customFormat="1" ht="15" customHeight="1" outlineLevel="1">
      <c r="A247" s="346"/>
      <c r="B247" s="40"/>
      <c r="C247" s="123">
        <v>0.02</v>
      </c>
      <c r="D247" s="56" t="str">
        <f>D212</f>
        <v>Pompy obiegowe</v>
      </c>
      <c r="E247" s="57" t="s">
        <v>11</v>
      </c>
      <c r="F247" s="124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93">
        <f t="shared" ref="AF247:AF250" si="68">SUM(F247:AE247)</f>
        <v>0</v>
      </c>
    </row>
    <row r="248" spans="1:32" s="44" customFormat="1" ht="15" customHeight="1" outlineLevel="1">
      <c r="A248" s="346"/>
      <c r="B248" s="40"/>
      <c r="C248" s="123">
        <v>1.4999999999999999E-2</v>
      </c>
      <c r="D248" s="56" t="str">
        <f>D213</f>
        <v>Armatura regulacyjna i sterownicza</v>
      </c>
      <c r="E248" s="57" t="s">
        <v>11</v>
      </c>
      <c r="F248" s="124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93">
        <f t="shared" si="68"/>
        <v>0</v>
      </c>
    </row>
    <row r="249" spans="1:32" s="44" customFormat="1" ht="15" customHeight="1" outlineLevel="1">
      <c r="A249" s="346"/>
      <c r="B249" s="40"/>
      <c r="C249" s="123">
        <v>1.4999999999999999E-2</v>
      </c>
      <c r="D249" s="56" t="str">
        <f>D214</f>
        <v>Urządzenia AKPiA</v>
      </c>
      <c r="E249" s="57" t="s">
        <v>11</v>
      </c>
      <c r="F249" s="124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93">
        <f t="shared" si="68"/>
        <v>0</v>
      </c>
    </row>
    <row r="250" spans="1:32" s="44" customFormat="1" ht="15" customHeight="1" outlineLevel="1">
      <c r="A250" s="346"/>
      <c r="B250" s="40"/>
      <c r="C250" s="41"/>
      <c r="D250" s="56" t="str">
        <f>D215</f>
        <v xml:space="preserve">Pozostałe elementy </v>
      </c>
      <c r="E250" s="57" t="s">
        <v>11</v>
      </c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93">
        <f t="shared" si="68"/>
        <v>0</v>
      </c>
    </row>
    <row r="251" spans="1:32" s="44" customFormat="1" ht="15" customHeight="1">
      <c r="A251" s="346"/>
      <c r="B251" s="40"/>
      <c r="C251" s="41"/>
      <c r="D251" s="129" t="str">
        <f>D$77</f>
        <v>Magazyn energii 2 . ………………………………………</v>
      </c>
      <c r="E251" s="88" t="s">
        <v>11</v>
      </c>
      <c r="F251" s="89">
        <f t="shared" ref="F251:AE251" si="69">SUM(F252:F256)</f>
        <v>0</v>
      </c>
      <c r="G251" s="89">
        <f t="shared" si="69"/>
        <v>0</v>
      </c>
      <c r="H251" s="89">
        <f t="shared" si="69"/>
        <v>0</v>
      </c>
      <c r="I251" s="89">
        <f t="shared" si="69"/>
        <v>0</v>
      </c>
      <c r="J251" s="89">
        <f t="shared" si="69"/>
        <v>0</v>
      </c>
      <c r="K251" s="89">
        <f t="shared" si="69"/>
        <v>0</v>
      </c>
      <c r="L251" s="89">
        <f t="shared" si="69"/>
        <v>0</v>
      </c>
      <c r="M251" s="89">
        <f t="shared" si="69"/>
        <v>0</v>
      </c>
      <c r="N251" s="89">
        <f t="shared" si="69"/>
        <v>0</v>
      </c>
      <c r="O251" s="89">
        <f t="shared" si="69"/>
        <v>0</v>
      </c>
      <c r="P251" s="89">
        <f t="shared" si="69"/>
        <v>0</v>
      </c>
      <c r="Q251" s="89">
        <f t="shared" si="69"/>
        <v>0</v>
      </c>
      <c r="R251" s="89">
        <f t="shared" si="69"/>
        <v>0</v>
      </c>
      <c r="S251" s="89">
        <f t="shared" si="69"/>
        <v>0</v>
      </c>
      <c r="T251" s="89">
        <f t="shared" si="69"/>
        <v>0</v>
      </c>
      <c r="U251" s="89">
        <f t="shared" si="69"/>
        <v>0</v>
      </c>
      <c r="V251" s="89">
        <f t="shared" si="69"/>
        <v>0</v>
      </c>
      <c r="W251" s="89">
        <f t="shared" si="69"/>
        <v>0</v>
      </c>
      <c r="X251" s="89">
        <f t="shared" si="69"/>
        <v>0</v>
      </c>
      <c r="Y251" s="89">
        <f t="shared" si="69"/>
        <v>0</v>
      </c>
      <c r="Z251" s="89">
        <f t="shared" si="69"/>
        <v>0</v>
      </c>
      <c r="AA251" s="89">
        <f t="shared" si="69"/>
        <v>0</v>
      </c>
      <c r="AB251" s="89">
        <f t="shared" si="69"/>
        <v>0</v>
      </c>
      <c r="AC251" s="89">
        <f t="shared" si="69"/>
        <v>0</v>
      </c>
      <c r="AD251" s="89">
        <f t="shared" si="69"/>
        <v>0</v>
      </c>
      <c r="AE251" s="89">
        <f t="shared" si="69"/>
        <v>0</v>
      </c>
      <c r="AF251" s="93">
        <f>SUM(F251:AE251)</f>
        <v>0</v>
      </c>
    </row>
    <row r="252" spans="1:32" s="44" customFormat="1" ht="15" customHeight="1" outlineLevel="1">
      <c r="A252" s="346"/>
      <c r="B252" s="40"/>
      <c r="C252" s="41" t="s">
        <v>117</v>
      </c>
      <c r="D252" s="56" t="str">
        <f>D246</f>
        <v>Budynki i budowle</v>
      </c>
      <c r="E252" s="57" t="s">
        <v>11</v>
      </c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93">
        <f>SUM(F252:AE252)</f>
        <v>0</v>
      </c>
    </row>
    <row r="253" spans="1:32" s="44" customFormat="1" ht="15" customHeight="1" outlineLevel="1">
      <c r="A253" s="346"/>
      <c r="B253" s="40"/>
      <c r="C253" s="41" t="s">
        <v>117</v>
      </c>
      <c r="D253" s="56" t="str">
        <f t="shared" ref="D253:D256" si="70">D247</f>
        <v>Pompy obiegowe</v>
      </c>
      <c r="E253" s="57" t="s">
        <v>11</v>
      </c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93">
        <f t="shared" ref="AF253:AF273" si="71">SUM(F253:AE253)</f>
        <v>0</v>
      </c>
    </row>
    <row r="254" spans="1:32" s="44" customFormat="1" ht="15" customHeight="1" outlineLevel="1">
      <c r="A254" s="346"/>
      <c r="B254" s="40"/>
      <c r="C254" s="41" t="s">
        <v>118</v>
      </c>
      <c r="D254" s="56" t="str">
        <f t="shared" si="70"/>
        <v>Armatura regulacyjna i sterownicza</v>
      </c>
      <c r="E254" s="57" t="s">
        <v>11</v>
      </c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93">
        <f t="shared" si="71"/>
        <v>0</v>
      </c>
    </row>
    <row r="255" spans="1:32" s="44" customFormat="1" ht="15" customHeight="1" outlineLevel="1">
      <c r="A255" s="346"/>
      <c r="B255" s="40"/>
      <c r="C255" s="41" t="s">
        <v>119</v>
      </c>
      <c r="D255" s="56" t="str">
        <f t="shared" si="70"/>
        <v>Urządzenia AKPiA</v>
      </c>
      <c r="E255" s="57" t="s">
        <v>11</v>
      </c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93">
        <f t="shared" si="71"/>
        <v>0</v>
      </c>
    </row>
    <row r="256" spans="1:32" s="44" customFormat="1" ht="15" customHeight="1" outlineLevel="1">
      <c r="A256" s="346"/>
      <c r="B256" s="40"/>
      <c r="C256" s="41"/>
      <c r="D256" s="56" t="str">
        <f t="shared" si="70"/>
        <v xml:space="preserve">Pozostałe elementy </v>
      </c>
      <c r="E256" s="57" t="s">
        <v>11</v>
      </c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93">
        <f t="shared" si="71"/>
        <v>0</v>
      </c>
    </row>
    <row r="257" spans="1:35" s="44" customFormat="1" ht="15" customHeight="1">
      <c r="A257" s="346"/>
      <c r="B257" s="40"/>
      <c r="C257" s="41"/>
      <c r="D257" s="130" t="s">
        <v>120</v>
      </c>
      <c r="E257" s="94" t="s">
        <v>11</v>
      </c>
      <c r="F257" s="6">
        <f>F258+F259+F260+F261+F262+F263</f>
        <v>225307.89473684208</v>
      </c>
      <c r="G257" s="6">
        <f t="shared" ref="G257:AE257" si="72">G258+G259+G260+G261+G262+G263</f>
        <v>5</v>
      </c>
      <c r="H257" s="6">
        <f t="shared" si="72"/>
        <v>0</v>
      </c>
      <c r="I257" s="6">
        <f t="shared" si="72"/>
        <v>0</v>
      </c>
      <c r="J257" s="6">
        <f t="shared" si="72"/>
        <v>0</v>
      </c>
      <c r="K257" s="6">
        <f t="shared" si="72"/>
        <v>0</v>
      </c>
      <c r="L257" s="6">
        <f t="shared" si="72"/>
        <v>0</v>
      </c>
      <c r="M257" s="6">
        <f t="shared" si="72"/>
        <v>0</v>
      </c>
      <c r="N257" s="6">
        <f t="shared" si="72"/>
        <v>0</v>
      </c>
      <c r="O257" s="6">
        <f t="shared" si="72"/>
        <v>0</v>
      </c>
      <c r="P257" s="6">
        <f t="shared" si="72"/>
        <v>0</v>
      </c>
      <c r="Q257" s="6">
        <f t="shared" si="72"/>
        <v>0</v>
      </c>
      <c r="R257" s="6">
        <f t="shared" si="72"/>
        <v>0</v>
      </c>
      <c r="S257" s="6">
        <f t="shared" si="72"/>
        <v>0</v>
      </c>
      <c r="T257" s="6">
        <f t="shared" si="72"/>
        <v>0</v>
      </c>
      <c r="U257" s="6">
        <f t="shared" si="72"/>
        <v>0</v>
      </c>
      <c r="V257" s="6">
        <f t="shared" si="72"/>
        <v>0</v>
      </c>
      <c r="W257" s="6">
        <f t="shared" si="72"/>
        <v>0</v>
      </c>
      <c r="X257" s="6">
        <f t="shared" si="72"/>
        <v>0</v>
      </c>
      <c r="Y257" s="6">
        <f t="shared" si="72"/>
        <v>0</v>
      </c>
      <c r="Z257" s="6">
        <f t="shared" si="72"/>
        <v>0</v>
      </c>
      <c r="AA257" s="6">
        <f t="shared" si="72"/>
        <v>0</v>
      </c>
      <c r="AB257" s="6">
        <f t="shared" si="72"/>
        <v>0</v>
      </c>
      <c r="AC257" s="6">
        <f t="shared" si="72"/>
        <v>0</v>
      </c>
      <c r="AD257" s="6">
        <f t="shared" si="72"/>
        <v>0</v>
      </c>
      <c r="AE257" s="6">
        <f t="shared" si="72"/>
        <v>0</v>
      </c>
      <c r="AF257" s="96">
        <f t="shared" si="71"/>
        <v>225312.89473684208</v>
      </c>
    </row>
    <row r="258" spans="1:35" s="44" customFormat="1" ht="15" customHeight="1" outlineLevel="1">
      <c r="A258" s="346"/>
      <c r="B258" s="40"/>
      <c r="C258" s="41"/>
      <c r="D258" s="73" t="s">
        <v>107</v>
      </c>
      <c r="E258" s="57" t="s">
        <v>11</v>
      </c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93">
        <f t="shared" si="71"/>
        <v>0</v>
      </c>
    </row>
    <row r="259" spans="1:35" s="44" customFormat="1" ht="15" customHeight="1" outlineLevel="1">
      <c r="A259" s="346"/>
      <c r="B259" s="40"/>
      <c r="C259" s="41"/>
      <c r="D259" s="73" t="str">
        <f>D231</f>
        <v>Uzupełniające źródło ciepła nr 1- ………………………….</v>
      </c>
      <c r="E259" s="57" t="s">
        <v>11</v>
      </c>
      <c r="F259" s="18"/>
      <c r="G259" s="18">
        <v>5</v>
      </c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93">
        <f t="shared" si="71"/>
        <v>5</v>
      </c>
    </row>
    <row r="260" spans="1:35" s="44" customFormat="1" ht="15" customHeight="1" outlineLevel="1">
      <c r="A260" s="346"/>
      <c r="B260" s="40"/>
      <c r="C260" s="41"/>
      <c r="D260" s="73" t="str">
        <f>D238</f>
        <v>Uzupełniające źródło ciepła lub energii elektrycznej ………………</v>
      </c>
      <c r="E260" s="57" t="s">
        <v>11</v>
      </c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93">
        <f t="shared" si="71"/>
        <v>0</v>
      </c>
    </row>
    <row r="261" spans="1:35" s="44" customFormat="1" ht="15" customHeight="1" outlineLevel="1">
      <c r="A261" s="346"/>
      <c r="B261" s="40"/>
      <c r="C261" s="41"/>
      <c r="D261" s="73" t="str">
        <f>D245</f>
        <v>Magazyn energii 1 . ………………………………………</v>
      </c>
      <c r="E261" s="57" t="s">
        <v>11</v>
      </c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93">
        <f t="shared" si="71"/>
        <v>0</v>
      </c>
    </row>
    <row r="262" spans="1:35" s="44" customFormat="1" ht="15" customHeight="1" outlineLevel="1">
      <c r="A262" s="346"/>
      <c r="B262" s="40"/>
      <c r="C262" s="41"/>
      <c r="D262" s="73" t="str">
        <f>D251</f>
        <v>Magazyn energii 2 . ………………………………………</v>
      </c>
      <c r="E262" s="57" t="s">
        <v>11</v>
      </c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93">
        <f t="shared" si="71"/>
        <v>0</v>
      </c>
      <c r="AG262" s="131"/>
      <c r="AH262" s="131"/>
      <c r="AI262" s="131"/>
    </row>
    <row r="263" spans="1:35" s="44" customFormat="1" ht="15" customHeight="1" outlineLevel="1">
      <c r="A263" s="346"/>
      <c r="B263" s="40"/>
      <c r="C263" s="41"/>
      <c r="D263" s="132" t="s">
        <v>121</v>
      </c>
      <c r="E263" s="88" t="s">
        <v>11</v>
      </c>
      <c r="F263" s="5">
        <f>F264*F265</f>
        <v>225307.89473684208</v>
      </c>
      <c r="G263" s="5">
        <f>G264*G265</f>
        <v>0</v>
      </c>
      <c r="H263" s="5">
        <f t="shared" ref="H263:AE263" si="73">H264*H265</f>
        <v>0</v>
      </c>
      <c r="I263" s="5">
        <f t="shared" si="73"/>
        <v>0</v>
      </c>
      <c r="J263" s="5">
        <f t="shared" si="73"/>
        <v>0</v>
      </c>
      <c r="K263" s="5">
        <f t="shared" si="73"/>
        <v>0</v>
      </c>
      <c r="L263" s="5">
        <f t="shared" si="73"/>
        <v>0</v>
      </c>
      <c r="M263" s="5">
        <f t="shared" si="73"/>
        <v>0</v>
      </c>
      <c r="N263" s="5">
        <f t="shared" si="73"/>
        <v>0</v>
      </c>
      <c r="O263" s="5">
        <f t="shared" si="73"/>
        <v>0</v>
      </c>
      <c r="P263" s="5">
        <f t="shared" si="73"/>
        <v>0</v>
      </c>
      <c r="Q263" s="5">
        <f t="shared" si="73"/>
        <v>0</v>
      </c>
      <c r="R263" s="5">
        <f t="shared" si="73"/>
        <v>0</v>
      </c>
      <c r="S263" s="5">
        <f t="shared" si="73"/>
        <v>0</v>
      </c>
      <c r="T263" s="5">
        <f t="shared" si="73"/>
        <v>0</v>
      </c>
      <c r="U263" s="5">
        <f t="shared" si="73"/>
        <v>0</v>
      </c>
      <c r="V263" s="5">
        <f t="shared" si="73"/>
        <v>0</v>
      </c>
      <c r="W263" s="5">
        <f t="shared" si="73"/>
        <v>0</v>
      </c>
      <c r="X263" s="5">
        <f t="shared" si="73"/>
        <v>0</v>
      </c>
      <c r="Y263" s="5">
        <f t="shared" si="73"/>
        <v>0</v>
      </c>
      <c r="Z263" s="5">
        <f t="shared" si="73"/>
        <v>0</v>
      </c>
      <c r="AA263" s="5">
        <f t="shared" si="73"/>
        <v>0</v>
      </c>
      <c r="AB263" s="5">
        <f t="shared" si="73"/>
        <v>0</v>
      </c>
      <c r="AC263" s="5">
        <f t="shared" si="73"/>
        <v>0</v>
      </c>
      <c r="AD263" s="5">
        <f t="shared" si="73"/>
        <v>0</v>
      </c>
      <c r="AE263" s="5">
        <f t="shared" si="73"/>
        <v>0</v>
      </c>
      <c r="AF263" s="93">
        <f t="shared" si="71"/>
        <v>225307.89473684208</v>
      </c>
      <c r="AG263" s="131"/>
      <c r="AH263" s="131"/>
      <c r="AI263" s="131"/>
    </row>
    <row r="264" spans="1:35" s="44" customFormat="1" ht="15" customHeight="1" outlineLevel="1">
      <c r="A264" s="346"/>
      <c r="B264" s="40"/>
      <c r="C264" s="41"/>
      <c r="D264" s="132" t="s">
        <v>122</v>
      </c>
      <c r="E264" s="88" t="s">
        <v>123</v>
      </c>
      <c r="F264" s="5">
        <f>'Progn cen ener, pracy'!C46</f>
        <v>45.061578947368417</v>
      </c>
      <c r="G264" s="5">
        <f>'Progn cen ener, pracy'!D46</f>
        <v>45.962810526315785</v>
      </c>
      <c r="H264" s="5">
        <f>'Progn cen ener, pracy'!E46</f>
        <v>46.882066736842098</v>
      </c>
      <c r="I264" s="5">
        <f>'Progn cen ener, pracy'!F46</f>
        <v>47.819708071578944</v>
      </c>
      <c r="J264" s="5">
        <f>'Progn cen ener, pracy'!G46</f>
        <v>48.776102233010526</v>
      </c>
      <c r="K264" s="5">
        <f>'Progn cen ener, pracy'!H46</f>
        <v>49.751624277670736</v>
      </c>
      <c r="L264" s="5">
        <f>'Progn cen ener, pracy'!I46</f>
        <v>50.746656763224152</v>
      </c>
      <c r="M264" s="5">
        <f>'Progn cen ener, pracy'!J46</f>
        <v>51.761589898488637</v>
      </c>
      <c r="N264" s="5">
        <f>'Progn cen ener, pracy'!K46</f>
        <v>52.796821696458409</v>
      </c>
      <c r="O264" s="5">
        <f>'Progn cen ener, pracy'!L46</f>
        <v>53.852758130387578</v>
      </c>
      <c r="P264" s="5">
        <f>'Progn cen ener, pracy'!M46</f>
        <v>54.929813292995327</v>
      </c>
      <c r="Q264" s="5">
        <f>'Progn cen ener, pracy'!N46</f>
        <v>56.028409558855238</v>
      </c>
      <c r="R264" s="5">
        <f>'Progn cen ener, pracy'!O46</f>
        <v>57.148977750032344</v>
      </c>
      <c r="S264" s="5">
        <f>'Progn cen ener, pracy'!P46</f>
        <v>58.291957305032994</v>
      </c>
      <c r="T264" s="5">
        <f>'Progn cen ener, pracy'!Q46</f>
        <v>59.457796451133653</v>
      </c>
      <c r="U264" s="5">
        <f>'Progn cen ener, pracy'!R46</f>
        <v>60.646952380156328</v>
      </c>
      <c r="V264" s="5">
        <f>'Progn cen ener, pracy'!S46</f>
        <v>61.859891427759457</v>
      </c>
      <c r="W264" s="5">
        <f>'Progn cen ener, pracy'!T46</f>
        <v>63.097089256314646</v>
      </c>
      <c r="X264" s="5">
        <f>'Progn cen ener, pracy'!U46</f>
        <v>64.359031041440943</v>
      </c>
      <c r="Y264" s="5">
        <f>'Progn cen ener, pracy'!V46</f>
        <v>65.646211662269764</v>
      </c>
      <c r="Z264" s="5">
        <f>'Progn cen ener, pracy'!W46</f>
        <v>66.959135895515161</v>
      </c>
      <c r="AA264" s="5">
        <f>'Progn cen ener, pracy'!X46</f>
        <v>68.298318613425465</v>
      </c>
      <c r="AB264" s="5">
        <f>'Progn cen ener, pracy'!Y46</f>
        <v>69.664284985693982</v>
      </c>
      <c r="AC264" s="5">
        <f>'Progn cen ener, pracy'!Z46</f>
        <v>71.057570685407867</v>
      </c>
      <c r="AD264" s="5">
        <f>'Progn cen ener, pracy'!AA46</f>
        <v>72.478722099116027</v>
      </c>
      <c r="AE264" s="5">
        <f>'Progn cen ener, pracy'!AB46</f>
        <v>73.928296541098348</v>
      </c>
      <c r="AF264" s="89"/>
      <c r="AG264" s="133"/>
      <c r="AH264" s="133"/>
      <c r="AI264" s="131"/>
    </row>
    <row r="265" spans="1:35" s="44" customFormat="1" ht="15" customHeight="1" outlineLevel="1">
      <c r="A265" s="346"/>
      <c r="B265" s="40"/>
      <c r="C265" s="41"/>
      <c r="D265" s="73" t="s">
        <v>124</v>
      </c>
      <c r="E265" s="57" t="s">
        <v>125</v>
      </c>
      <c r="F265" s="18">
        <v>5000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93">
        <f t="shared" si="71"/>
        <v>5000</v>
      </c>
      <c r="AG265" s="131"/>
      <c r="AH265" s="131"/>
      <c r="AI265" s="131"/>
    </row>
    <row r="266" spans="1:35" s="44" customFormat="1" ht="15" customHeight="1">
      <c r="A266" s="346"/>
      <c r="B266" s="40"/>
      <c r="C266" s="41"/>
      <c r="D266" s="134" t="s">
        <v>126</v>
      </c>
      <c r="E266" s="135" t="s">
        <v>11</v>
      </c>
      <c r="F266" s="5">
        <f t="shared" ref="F266:AE266" si="74">F268+F272+F273</f>
        <v>22530.78947368421</v>
      </c>
      <c r="G266" s="5">
        <f t="shared" si="74"/>
        <v>0</v>
      </c>
      <c r="H266" s="5">
        <f t="shared" si="74"/>
        <v>0</v>
      </c>
      <c r="I266" s="5">
        <f t="shared" si="74"/>
        <v>0</v>
      </c>
      <c r="J266" s="5">
        <f t="shared" si="74"/>
        <v>0</v>
      </c>
      <c r="K266" s="5">
        <f t="shared" si="74"/>
        <v>0</v>
      </c>
      <c r="L266" s="5">
        <f t="shared" si="74"/>
        <v>0</v>
      </c>
      <c r="M266" s="5">
        <f t="shared" si="74"/>
        <v>0</v>
      </c>
      <c r="N266" s="5">
        <f t="shared" si="74"/>
        <v>0</v>
      </c>
      <c r="O266" s="5">
        <f t="shared" si="74"/>
        <v>0</v>
      </c>
      <c r="P266" s="5">
        <f t="shared" si="74"/>
        <v>0</v>
      </c>
      <c r="Q266" s="5">
        <f t="shared" si="74"/>
        <v>0</v>
      </c>
      <c r="R266" s="5">
        <f t="shared" si="74"/>
        <v>0</v>
      </c>
      <c r="S266" s="5">
        <f t="shared" si="74"/>
        <v>0</v>
      </c>
      <c r="T266" s="5">
        <f t="shared" si="74"/>
        <v>0</v>
      </c>
      <c r="U266" s="5">
        <f t="shared" si="74"/>
        <v>0</v>
      </c>
      <c r="V266" s="5">
        <f t="shared" si="74"/>
        <v>0</v>
      </c>
      <c r="W266" s="5">
        <f t="shared" si="74"/>
        <v>0</v>
      </c>
      <c r="X266" s="5">
        <f t="shared" si="74"/>
        <v>0</v>
      </c>
      <c r="Y266" s="5">
        <f t="shared" si="74"/>
        <v>0</v>
      </c>
      <c r="Z266" s="5">
        <f t="shared" si="74"/>
        <v>0</v>
      </c>
      <c r="AA266" s="5">
        <f t="shared" si="74"/>
        <v>0</v>
      </c>
      <c r="AB266" s="5">
        <f t="shared" si="74"/>
        <v>0</v>
      </c>
      <c r="AC266" s="5">
        <f t="shared" si="74"/>
        <v>0</v>
      </c>
      <c r="AD266" s="5">
        <f t="shared" si="74"/>
        <v>0</v>
      </c>
      <c r="AE266" s="5">
        <f t="shared" si="74"/>
        <v>0</v>
      </c>
      <c r="AF266" s="136">
        <f t="shared" si="71"/>
        <v>22530.78947368421</v>
      </c>
      <c r="AG266" s="137"/>
      <c r="AH266" s="137"/>
      <c r="AI266" s="137"/>
    </row>
    <row r="267" spans="1:35" s="44" customFormat="1" ht="15" customHeight="1" outlineLevel="1">
      <c r="A267" s="346"/>
      <c r="B267" s="40"/>
      <c r="C267" s="138"/>
      <c r="D267" s="132" t="s">
        <v>127</v>
      </c>
      <c r="E267" s="88" t="s">
        <v>11</v>
      </c>
      <c r="F267" s="5">
        <f>F257+F223+F188+F139</f>
        <v>225307.89473684208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93">
        <f t="shared" si="71"/>
        <v>225307.89473684208</v>
      </c>
    </row>
    <row r="268" spans="1:35" s="44" customFormat="1" ht="28.5" customHeight="1" outlineLevel="1">
      <c r="A268" s="346"/>
      <c r="B268" s="40"/>
      <c r="C268" s="138"/>
      <c r="D268" s="139" t="s">
        <v>128</v>
      </c>
      <c r="E268" s="88" t="s">
        <v>11</v>
      </c>
      <c r="F268" s="17">
        <f>F267*10%</f>
        <v>22530.78947368421</v>
      </c>
      <c r="G268" s="17">
        <f t="shared" ref="G268:AE268" si="75">G267*10%</f>
        <v>0</v>
      </c>
      <c r="H268" s="17">
        <f t="shared" si="75"/>
        <v>0</v>
      </c>
      <c r="I268" s="17">
        <f t="shared" si="75"/>
        <v>0</v>
      </c>
      <c r="J268" s="17">
        <f t="shared" si="75"/>
        <v>0</v>
      </c>
      <c r="K268" s="17">
        <f t="shared" si="75"/>
        <v>0</v>
      </c>
      <c r="L268" s="17">
        <f t="shared" si="75"/>
        <v>0</v>
      </c>
      <c r="M268" s="17">
        <f t="shared" si="75"/>
        <v>0</v>
      </c>
      <c r="N268" s="17">
        <f t="shared" si="75"/>
        <v>0</v>
      </c>
      <c r="O268" s="17">
        <f t="shared" si="75"/>
        <v>0</v>
      </c>
      <c r="P268" s="17">
        <f t="shared" si="75"/>
        <v>0</v>
      </c>
      <c r="Q268" s="17">
        <f t="shared" si="75"/>
        <v>0</v>
      </c>
      <c r="R268" s="17">
        <f t="shared" si="75"/>
        <v>0</v>
      </c>
      <c r="S268" s="17">
        <f t="shared" si="75"/>
        <v>0</v>
      </c>
      <c r="T268" s="17">
        <f t="shared" si="75"/>
        <v>0</v>
      </c>
      <c r="U268" s="17">
        <f t="shared" si="75"/>
        <v>0</v>
      </c>
      <c r="V268" s="17">
        <f t="shared" si="75"/>
        <v>0</v>
      </c>
      <c r="W268" s="17">
        <f t="shared" si="75"/>
        <v>0</v>
      </c>
      <c r="X268" s="17">
        <f t="shared" si="75"/>
        <v>0</v>
      </c>
      <c r="Y268" s="17">
        <f t="shared" si="75"/>
        <v>0</v>
      </c>
      <c r="Z268" s="17">
        <f t="shared" si="75"/>
        <v>0</v>
      </c>
      <c r="AA268" s="17">
        <f t="shared" si="75"/>
        <v>0</v>
      </c>
      <c r="AB268" s="17">
        <f t="shared" si="75"/>
        <v>0</v>
      </c>
      <c r="AC268" s="17">
        <f t="shared" si="75"/>
        <v>0</v>
      </c>
      <c r="AD268" s="17">
        <f t="shared" si="75"/>
        <v>0</v>
      </c>
      <c r="AE268" s="17">
        <f t="shared" si="75"/>
        <v>0</v>
      </c>
      <c r="AF268" s="93">
        <f t="shared" si="71"/>
        <v>22530.78947368421</v>
      </c>
    </row>
    <row r="269" spans="1:35" s="44" customFormat="1" ht="18.399999999999999" customHeight="1" outlineLevel="1">
      <c r="A269" s="346"/>
      <c r="B269" s="40"/>
      <c r="C269" s="138"/>
      <c r="D269" s="139" t="s">
        <v>129</v>
      </c>
      <c r="E269" s="88" t="s">
        <v>11</v>
      </c>
      <c r="F269" s="17">
        <f>F270*F271</f>
        <v>0</v>
      </c>
      <c r="G269" s="17">
        <f t="shared" ref="G269:AE269" si="76">G270*G271</f>
        <v>0</v>
      </c>
      <c r="H269" s="17">
        <f t="shared" si="76"/>
        <v>0</v>
      </c>
      <c r="I269" s="17">
        <f t="shared" si="76"/>
        <v>0</v>
      </c>
      <c r="J269" s="17">
        <f t="shared" si="76"/>
        <v>0</v>
      </c>
      <c r="K269" s="17">
        <f t="shared" si="76"/>
        <v>0</v>
      </c>
      <c r="L269" s="17">
        <f t="shared" si="76"/>
        <v>0</v>
      </c>
      <c r="M269" s="17">
        <f t="shared" si="76"/>
        <v>0</v>
      </c>
      <c r="N269" s="17">
        <f t="shared" si="76"/>
        <v>0</v>
      </c>
      <c r="O269" s="17">
        <f t="shared" si="76"/>
        <v>0</v>
      </c>
      <c r="P269" s="17">
        <f t="shared" si="76"/>
        <v>0</v>
      </c>
      <c r="Q269" s="17">
        <f t="shared" si="76"/>
        <v>0</v>
      </c>
      <c r="R269" s="17">
        <f t="shared" si="76"/>
        <v>0</v>
      </c>
      <c r="S269" s="17">
        <f t="shared" si="76"/>
        <v>0</v>
      </c>
      <c r="T269" s="17">
        <f t="shared" si="76"/>
        <v>0</v>
      </c>
      <c r="U269" s="17">
        <f t="shared" si="76"/>
        <v>0</v>
      </c>
      <c r="V269" s="17">
        <f t="shared" si="76"/>
        <v>0</v>
      </c>
      <c r="W269" s="17">
        <f t="shared" si="76"/>
        <v>0</v>
      </c>
      <c r="X269" s="17">
        <f t="shared" si="76"/>
        <v>0</v>
      </c>
      <c r="Y269" s="17">
        <f t="shared" si="76"/>
        <v>0</v>
      </c>
      <c r="Z269" s="17">
        <f t="shared" si="76"/>
        <v>0</v>
      </c>
      <c r="AA269" s="17">
        <f t="shared" si="76"/>
        <v>0</v>
      </c>
      <c r="AB269" s="17">
        <f t="shared" si="76"/>
        <v>0</v>
      </c>
      <c r="AC269" s="17">
        <f t="shared" si="76"/>
        <v>0</v>
      </c>
      <c r="AD269" s="17">
        <f t="shared" si="76"/>
        <v>0</v>
      </c>
      <c r="AE269" s="17">
        <f t="shared" si="76"/>
        <v>0</v>
      </c>
      <c r="AF269" s="93"/>
    </row>
    <row r="270" spans="1:35" s="44" customFormat="1" ht="18.399999999999999" customHeight="1" outlineLevel="1">
      <c r="A270" s="346"/>
      <c r="B270" s="40"/>
      <c r="C270" s="138"/>
      <c r="D270" s="208" t="s">
        <v>130</v>
      </c>
      <c r="E270" s="209" t="s">
        <v>72</v>
      </c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  <c r="S270" s="210"/>
      <c r="T270" s="210"/>
      <c r="U270" s="210"/>
      <c r="V270" s="210"/>
      <c r="W270" s="210"/>
      <c r="X270" s="210"/>
      <c r="Y270" s="210"/>
      <c r="Z270" s="210"/>
      <c r="AA270" s="210"/>
      <c r="AB270" s="210"/>
      <c r="AC270" s="210"/>
      <c r="AD270" s="210"/>
      <c r="AE270" s="210"/>
      <c r="AF270" s="211"/>
    </row>
    <row r="271" spans="1:35" s="44" customFormat="1" ht="20.65" customHeight="1" outlineLevel="1">
      <c r="A271" s="346"/>
      <c r="B271" s="40"/>
      <c r="C271" s="138"/>
      <c r="D271" s="139" t="s">
        <v>131</v>
      </c>
      <c r="E271" s="88" t="s">
        <v>4</v>
      </c>
      <c r="F271" s="17">
        <f>'Progn cen ener, pracy'!C29</f>
        <v>184</v>
      </c>
      <c r="G271" s="17">
        <f>'Progn cen ener, pracy'!D29</f>
        <v>207.65714285714284</v>
      </c>
      <c r="H271" s="17">
        <f>'Progn cen ener, pracy'!E29</f>
        <v>231.31428571428572</v>
      </c>
      <c r="I271" s="17">
        <f>'Progn cen ener, pracy'!F29</f>
        <v>254.97142857142859</v>
      </c>
      <c r="J271" s="17">
        <f>'Progn cen ener, pracy'!G29</f>
        <v>278.62857142857149</v>
      </c>
      <c r="K271" s="17">
        <f>'Progn cen ener, pracy'!H29</f>
        <v>302.28571428571428</v>
      </c>
      <c r="L271" s="17">
        <f>'Progn cen ener, pracy'!I29</f>
        <v>325.94285714285712</v>
      </c>
      <c r="M271" s="17">
        <f>'Progn cen ener, pracy'!J29</f>
        <v>349.59999999999997</v>
      </c>
      <c r="N271" s="17">
        <f>'Progn cen ener, pracy'!K29</f>
        <v>355.12</v>
      </c>
      <c r="O271" s="17">
        <f>'Progn cen ener, pracy'!L29</f>
        <v>360.64</v>
      </c>
      <c r="P271" s="17">
        <f>'Progn cen ener, pracy'!M29</f>
        <v>366.16</v>
      </c>
      <c r="Q271" s="17">
        <f>'Progn cen ener, pracy'!N29</f>
        <v>371.68</v>
      </c>
      <c r="R271" s="17">
        <f>'Progn cen ener, pracy'!O29</f>
        <v>377.20000000000005</v>
      </c>
      <c r="S271" s="17">
        <f>'Progn cen ener, pracy'!P29</f>
        <v>382.72</v>
      </c>
      <c r="T271" s="17">
        <f>'Progn cen ener, pracy'!Q29</f>
        <v>388.24000000000007</v>
      </c>
      <c r="U271" s="17">
        <f>'Progn cen ener, pracy'!R29</f>
        <v>393.76000000000005</v>
      </c>
      <c r="V271" s="17">
        <f>'Progn cen ener, pracy'!S29</f>
        <v>399.28000000000009</v>
      </c>
      <c r="W271" s="17">
        <f>'Progn cen ener, pracy'!T29</f>
        <v>404.80000000000013</v>
      </c>
      <c r="X271" s="17">
        <f>'Progn cen ener, pracy'!U29</f>
        <v>410.32000000000011</v>
      </c>
      <c r="Y271" s="17">
        <f>'Progn cen ener, pracy'!V29</f>
        <v>415.84000000000015</v>
      </c>
      <c r="Z271" s="17">
        <f>'Progn cen ener, pracy'!W29</f>
        <v>421.36000000000013</v>
      </c>
      <c r="AA271" s="17">
        <f>'Progn cen ener, pracy'!X29</f>
        <v>426.88000000000017</v>
      </c>
      <c r="AB271" s="17">
        <f>'Progn cen ener, pracy'!Y29</f>
        <v>432.40000000000015</v>
      </c>
      <c r="AC271" s="17">
        <f>'Progn cen ener, pracy'!Z29</f>
        <v>437.92000000000019</v>
      </c>
      <c r="AD271" s="17">
        <f>'Progn cen ener, pracy'!AA29</f>
        <v>443.44000000000017</v>
      </c>
      <c r="AE271" s="17">
        <f>'Progn cen ener, pracy'!AB29</f>
        <v>448.96000000000021</v>
      </c>
      <c r="AF271" s="93"/>
    </row>
    <row r="272" spans="1:35" s="44" customFormat="1" ht="15" customHeight="1" outlineLevel="1">
      <c r="A272" s="346"/>
      <c r="B272" s="40"/>
      <c r="C272" s="138"/>
      <c r="D272" s="64" t="s">
        <v>132</v>
      </c>
      <c r="E272" s="57" t="s">
        <v>11</v>
      </c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93">
        <f t="shared" si="71"/>
        <v>0</v>
      </c>
    </row>
    <row r="273" spans="1:32" s="44" customFormat="1" ht="15" customHeight="1" outlineLevel="1">
      <c r="A273" s="346"/>
      <c r="B273" s="40"/>
      <c r="C273" s="138"/>
      <c r="D273" s="64" t="s">
        <v>133</v>
      </c>
      <c r="E273" s="57" t="s">
        <v>11</v>
      </c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93">
        <f t="shared" si="71"/>
        <v>0</v>
      </c>
    </row>
    <row r="274" spans="1:32" s="44" customFormat="1" ht="15" customHeight="1">
      <c r="A274" s="346"/>
      <c r="B274" s="40"/>
      <c r="C274" s="41"/>
      <c r="D274" s="140" t="s">
        <v>134</v>
      </c>
      <c r="E274" s="141" t="s">
        <v>72</v>
      </c>
      <c r="F274" s="19">
        <v>1</v>
      </c>
      <c r="G274" s="19"/>
      <c r="H274" s="19"/>
      <c r="I274" s="19"/>
      <c r="J274" s="19"/>
      <c r="K274" s="19">
        <f t="shared" ref="K274:AE274" si="77">J274</f>
        <v>0</v>
      </c>
      <c r="L274" s="19">
        <f t="shared" si="77"/>
        <v>0</v>
      </c>
      <c r="M274" s="19">
        <f t="shared" si="77"/>
        <v>0</v>
      </c>
      <c r="N274" s="19">
        <f t="shared" si="77"/>
        <v>0</v>
      </c>
      <c r="O274" s="19">
        <f t="shared" si="77"/>
        <v>0</v>
      </c>
      <c r="P274" s="19">
        <f t="shared" si="77"/>
        <v>0</v>
      </c>
      <c r="Q274" s="19">
        <f t="shared" si="77"/>
        <v>0</v>
      </c>
      <c r="R274" s="19">
        <f t="shared" si="77"/>
        <v>0</v>
      </c>
      <c r="S274" s="19">
        <f t="shared" si="77"/>
        <v>0</v>
      </c>
      <c r="T274" s="19">
        <f t="shared" si="77"/>
        <v>0</v>
      </c>
      <c r="U274" s="19">
        <f t="shared" si="77"/>
        <v>0</v>
      </c>
      <c r="V274" s="19">
        <f t="shared" si="77"/>
        <v>0</v>
      </c>
      <c r="W274" s="19">
        <f t="shared" si="77"/>
        <v>0</v>
      </c>
      <c r="X274" s="19">
        <f t="shared" si="77"/>
        <v>0</v>
      </c>
      <c r="Y274" s="19">
        <f t="shared" si="77"/>
        <v>0</v>
      </c>
      <c r="Z274" s="19">
        <f t="shared" si="77"/>
        <v>0</v>
      </c>
      <c r="AA274" s="19">
        <f t="shared" si="77"/>
        <v>0</v>
      </c>
      <c r="AB274" s="19">
        <f t="shared" si="77"/>
        <v>0</v>
      </c>
      <c r="AC274" s="19">
        <f t="shared" si="77"/>
        <v>0</v>
      </c>
      <c r="AD274" s="19">
        <f t="shared" si="77"/>
        <v>0</v>
      </c>
      <c r="AE274" s="19">
        <f t="shared" si="77"/>
        <v>0</v>
      </c>
      <c r="AF274" s="93"/>
    </row>
    <row r="275" spans="1:32" s="146" customFormat="1" ht="15" customHeight="1">
      <c r="A275" s="346"/>
      <c r="B275" s="142"/>
      <c r="C275" s="143"/>
      <c r="D275" s="144" t="s">
        <v>135</v>
      </c>
      <c r="E275" s="145" t="s">
        <v>4</v>
      </c>
      <c r="F275" s="13">
        <f>'Progn cen ener, pracy'!C26</f>
        <v>256.7</v>
      </c>
      <c r="G275" s="13">
        <f>'Progn cen ener, pracy'!D26</f>
        <v>256.7</v>
      </c>
      <c r="H275" s="13">
        <f>'Progn cen ener, pracy'!E26</f>
        <v>269.53500000000003</v>
      </c>
      <c r="I275" s="13">
        <f>'Progn cen ener, pracy'!F26</f>
        <v>274.92570000000001</v>
      </c>
      <c r="J275" s="13">
        <f>'Progn cen ener, pracy'!G26</f>
        <v>280.42421400000001</v>
      </c>
      <c r="K275" s="13">
        <f>'Progn cen ener, pracy'!H26</f>
        <v>286.03269828000003</v>
      </c>
      <c r="L275" s="13">
        <f>'Progn cen ener, pracy'!I26</f>
        <v>291.75335224560001</v>
      </c>
      <c r="M275" s="13">
        <f>'Progn cen ener, pracy'!J26</f>
        <v>288.83581872314403</v>
      </c>
      <c r="N275" s="13">
        <f>'Progn cen ener, pracy'!K26</f>
        <v>285.94746053591257</v>
      </c>
      <c r="O275" s="13">
        <f>'Progn cen ener, pracy'!L26</f>
        <v>283.08798593055343</v>
      </c>
      <c r="P275" s="13">
        <f>'Progn cen ener, pracy'!M26</f>
        <v>280.2571060712479</v>
      </c>
      <c r="Q275" s="13">
        <f>'Progn cen ener, pracy'!N26</f>
        <v>277.45453501053544</v>
      </c>
      <c r="R275" s="13">
        <f>'Progn cen ener, pracy'!O26</f>
        <v>274.67998966043007</v>
      </c>
      <c r="S275" s="13">
        <f>'Progn cen ener, pracy'!P26</f>
        <v>271.93318976382574</v>
      </c>
      <c r="T275" s="13">
        <f>'Progn cen ener, pracy'!Q26</f>
        <v>269.21385786618748</v>
      </c>
      <c r="U275" s="13">
        <f>'Progn cen ener, pracy'!R26</f>
        <v>266.52171928752563</v>
      </c>
      <c r="V275" s="13">
        <f>'Progn cen ener, pracy'!S26</f>
        <v>263.85650209465035</v>
      </c>
      <c r="W275" s="13">
        <f>'Progn cen ener, pracy'!T26</f>
        <v>261.21793707370387</v>
      </c>
      <c r="X275" s="13">
        <f>'Progn cen ener, pracy'!U26</f>
        <v>258.6057577029668</v>
      </c>
      <c r="Y275" s="13">
        <f>'Progn cen ener, pracy'!V26</f>
        <v>256.01970012593711</v>
      </c>
      <c r="Z275" s="13">
        <f>'Progn cen ener, pracy'!W26</f>
        <v>250.8993061234184</v>
      </c>
      <c r="AA275" s="13">
        <f>'Progn cen ener, pracy'!X26</f>
        <v>245.88132000095001</v>
      </c>
      <c r="AB275" s="13">
        <f>'Progn cen ener, pracy'!Y26</f>
        <v>240.96369360093098</v>
      </c>
      <c r="AC275" s="13">
        <f>'Progn cen ener, pracy'!Z26</f>
        <v>236.14441972891237</v>
      </c>
      <c r="AD275" s="13">
        <f>'Progn cen ener, pracy'!AA26</f>
        <v>231.42153133433411</v>
      </c>
      <c r="AE275" s="13">
        <f>'Progn cen ener, pracy'!AB26</f>
        <v>226.79310070764743</v>
      </c>
      <c r="AF275" s="93"/>
    </row>
    <row r="276" spans="1:32" s="44" customFormat="1" ht="15" customHeight="1">
      <c r="A276" s="346"/>
      <c r="B276" s="40"/>
      <c r="C276" s="41"/>
      <c r="D276" s="147" t="s">
        <v>136</v>
      </c>
      <c r="E276" s="94" t="s">
        <v>11</v>
      </c>
      <c r="F276" s="6">
        <f>F274*F275</f>
        <v>256.7</v>
      </c>
      <c r="G276" s="6">
        <f t="shared" ref="G276:AE276" si="78">G274*G275</f>
        <v>0</v>
      </c>
      <c r="H276" s="6">
        <f t="shared" si="78"/>
        <v>0</v>
      </c>
      <c r="I276" s="6">
        <f t="shared" si="78"/>
        <v>0</v>
      </c>
      <c r="J276" s="6">
        <f t="shared" si="78"/>
        <v>0</v>
      </c>
      <c r="K276" s="6">
        <f t="shared" si="78"/>
        <v>0</v>
      </c>
      <c r="L276" s="6">
        <f t="shared" si="78"/>
        <v>0</v>
      </c>
      <c r="M276" s="6">
        <f t="shared" si="78"/>
        <v>0</v>
      </c>
      <c r="N276" s="6">
        <f t="shared" si="78"/>
        <v>0</v>
      </c>
      <c r="O276" s="6">
        <f t="shared" si="78"/>
        <v>0</v>
      </c>
      <c r="P276" s="6">
        <f t="shared" si="78"/>
        <v>0</v>
      </c>
      <c r="Q276" s="6">
        <f t="shared" si="78"/>
        <v>0</v>
      </c>
      <c r="R276" s="6">
        <f t="shared" si="78"/>
        <v>0</v>
      </c>
      <c r="S276" s="6">
        <f t="shared" si="78"/>
        <v>0</v>
      </c>
      <c r="T276" s="6">
        <f t="shared" si="78"/>
        <v>0</v>
      </c>
      <c r="U276" s="6">
        <f t="shared" si="78"/>
        <v>0</v>
      </c>
      <c r="V276" s="6">
        <f t="shared" si="78"/>
        <v>0</v>
      </c>
      <c r="W276" s="6">
        <f t="shared" si="78"/>
        <v>0</v>
      </c>
      <c r="X276" s="6">
        <f t="shared" si="78"/>
        <v>0</v>
      </c>
      <c r="Y276" s="6">
        <f t="shared" si="78"/>
        <v>0</v>
      </c>
      <c r="Z276" s="6">
        <f t="shared" si="78"/>
        <v>0</v>
      </c>
      <c r="AA276" s="6">
        <f t="shared" si="78"/>
        <v>0</v>
      </c>
      <c r="AB276" s="6">
        <f t="shared" si="78"/>
        <v>0</v>
      </c>
      <c r="AC276" s="6">
        <f t="shared" si="78"/>
        <v>0</v>
      </c>
      <c r="AD276" s="6">
        <f t="shared" si="78"/>
        <v>0</v>
      </c>
      <c r="AE276" s="6">
        <f t="shared" si="78"/>
        <v>0</v>
      </c>
      <c r="AF276" s="120">
        <f>SUM(F276:AE276)</f>
        <v>256.7</v>
      </c>
    </row>
    <row r="277" spans="1:32" s="44" customFormat="1" ht="15" customHeight="1">
      <c r="A277" s="346"/>
      <c r="B277" s="40"/>
      <c r="C277" s="41"/>
      <c r="D277" s="148" t="str">
        <f>D$91</f>
        <v>DYSTRYBUCJA</v>
      </c>
      <c r="E277" s="61" t="s">
        <v>11</v>
      </c>
      <c r="F277" s="4">
        <f>F278+F285+F289+F297+F305+F309</f>
        <v>0</v>
      </c>
      <c r="G277" s="4">
        <f t="shared" ref="G277:AE277" si="79">G278+G285+G289+G297+G305+G309</f>
        <v>0</v>
      </c>
      <c r="H277" s="4">
        <f t="shared" si="79"/>
        <v>0</v>
      </c>
      <c r="I277" s="4">
        <f t="shared" si="79"/>
        <v>0</v>
      </c>
      <c r="J277" s="4">
        <f t="shared" si="79"/>
        <v>0</v>
      </c>
      <c r="K277" s="4">
        <f t="shared" si="79"/>
        <v>0</v>
      </c>
      <c r="L277" s="4">
        <f t="shared" si="79"/>
        <v>0</v>
      </c>
      <c r="M277" s="4">
        <f t="shared" si="79"/>
        <v>0</v>
      </c>
      <c r="N277" s="4">
        <f t="shared" si="79"/>
        <v>0</v>
      </c>
      <c r="O277" s="4">
        <f t="shared" si="79"/>
        <v>0</v>
      </c>
      <c r="P277" s="4">
        <f t="shared" si="79"/>
        <v>0</v>
      </c>
      <c r="Q277" s="4">
        <f t="shared" si="79"/>
        <v>0</v>
      </c>
      <c r="R277" s="4">
        <f t="shared" si="79"/>
        <v>0</v>
      </c>
      <c r="S277" s="4">
        <f t="shared" si="79"/>
        <v>0</v>
      </c>
      <c r="T277" s="4">
        <f t="shared" si="79"/>
        <v>0</v>
      </c>
      <c r="U277" s="4">
        <f t="shared" si="79"/>
        <v>0</v>
      </c>
      <c r="V277" s="4">
        <f t="shared" si="79"/>
        <v>0</v>
      </c>
      <c r="W277" s="4">
        <f t="shared" si="79"/>
        <v>0</v>
      </c>
      <c r="X277" s="4">
        <f t="shared" si="79"/>
        <v>0</v>
      </c>
      <c r="Y277" s="4">
        <f t="shared" si="79"/>
        <v>0</v>
      </c>
      <c r="Z277" s="4">
        <f t="shared" si="79"/>
        <v>0</v>
      </c>
      <c r="AA277" s="4">
        <f t="shared" si="79"/>
        <v>0</v>
      </c>
      <c r="AB277" s="4">
        <f t="shared" si="79"/>
        <v>0</v>
      </c>
      <c r="AC277" s="4">
        <f t="shared" si="79"/>
        <v>0</v>
      </c>
      <c r="AD277" s="4">
        <f t="shared" si="79"/>
        <v>0</v>
      </c>
      <c r="AE277" s="4">
        <f t="shared" si="79"/>
        <v>0</v>
      </c>
      <c r="AF277" s="149">
        <f>SUM(F277:AE277)</f>
        <v>0</v>
      </c>
    </row>
    <row r="278" spans="1:32" s="44" customFormat="1" ht="15" customHeight="1">
      <c r="A278" s="346"/>
      <c r="B278" s="40"/>
      <c r="C278" s="41"/>
      <c r="D278" s="150" t="s">
        <v>137</v>
      </c>
      <c r="E278" s="151" t="s">
        <v>4</v>
      </c>
      <c r="F278" s="8">
        <f>F282*F279+F283*F280+F284*F281</f>
        <v>0</v>
      </c>
      <c r="G278" s="8">
        <f t="shared" ref="G278:H278" si="80">G282*G279+G283*G280+G284*G281</f>
        <v>0</v>
      </c>
      <c r="H278" s="8">
        <f t="shared" si="80"/>
        <v>0</v>
      </c>
      <c r="I278" s="8">
        <f t="shared" ref="I278" si="81">I282*I279+I283*I280+I284*I281</f>
        <v>0</v>
      </c>
      <c r="J278" s="8">
        <f t="shared" ref="J278" si="82">J282*J279+J283*J280+J284*J281</f>
        <v>0</v>
      </c>
      <c r="K278" s="8">
        <f t="shared" ref="K278" si="83">K282*K279+K283*K280+K284*K281</f>
        <v>0</v>
      </c>
      <c r="L278" s="8">
        <f t="shared" ref="L278" si="84">L282*L279+L283*L280+L284*L281</f>
        <v>0</v>
      </c>
      <c r="M278" s="8">
        <f t="shared" ref="M278" si="85">M282*M279+M283*M280+M284*M281</f>
        <v>0</v>
      </c>
      <c r="N278" s="8">
        <f t="shared" ref="N278" si="86">N282*N279+N283*N280+N284*N281</f>
        <v>0</v>
      </c>
      <c r="O278" s="8">
        <f t="shared" ref="O278" si="87">O282*O279+O283*O280+O284*O281</f>
        <v>0</v>
      </c>
      <c r="P278" s="8">
        <f t="shared" ref="P278" si="88">P282*P279+P283*P280+P284*P281</f>
        <v>0</v>
      </c>
      <c r="Q278" s="8">
        <f t="shared" ref="Q278" si="89">Q282*Q279+Q283*Q280+Q284*Q281</f>
        <v>0</v>
      </c>
      <c r="R278" s="8">
        <f t="shared" ref="R278" si="90">R282*R279+R283*R280+R284*R281</f>
        <v>0</v>
      </c>
      <c r="S278" s="8">
        <f t="shared" ref="S278" si="91">S282*S279+S283*S280+S284*S281</f>
        <v>0</v>
      </c>
      <c r="T278" s="8">
        <f t="shared" ref="T278" si="92">T282*T279+T283*T280+T284*T281</f>
        <v>0</v>
      </c>
      <c r="U278" s="8">
        <f t="shared" ref="U278" si="93">U282*U279+U283*U280+U284*U281</f>
        <v>0</v>
      </c>
      <c r="V278" s="8">
        <f t="shared" ref="V278" si="94">V282*V279+V283*V280+V284*V281</f>
        <v>0</v>
      </c>
      <c r="W278" s="8">
        <f t="shared" ref="W278" si="95">W282*W279+W283*W280+W284*W281</f>
        <v>0</v>
      </c>
      <c r="X278" s="8">
        <f t="shared" ref="X278" si="96">X282*X279+X283*X280+X284*X281</f>
        <v>0</v>
      </c>
      <c r="Y278" s="8">
        <f t="shared" ref="Y278" si="97">Y282*Y279+Y283*Y280+Y284*Y281</f>
        <v>0</v>
      </c>
      <c r="Z278" s="8">
        <f t="shared" ref="Z278" si="98">Z282*Z279+Z283*Z280+Z284*Z281</f>
        <v>0</v>
      </c>
      <c r="AA278" s="8">
        <f t="shared" ref="AA278" si="99">AA282*AA279+AA283*AA280+AA284*AA281</f>
        <v>0</v>
      </c>
      <c r="AB278" s="8">
        <f t="shared" ref="AB278" si="100">AB282*AB279+AB283*AB280+AB284*AB281</f>
        <v>0</v>
      </c>
      <c r="AC278" s="8">
        <f t="shared" ref="AC278" si="101">AC282*AC279+AC283*AC280+AC284*AC281</f>
        <v>0</v>
      </c>
      <c r="AD278" s="8">
        <f t="shared" ref="AD278" si="102">AD282*AD279+AD283*AD280+AD284*AD281</f>
        <v>0</v>
      </c>
      <c r="AE278" s="8">
        <f t="shared" ref="AE278" si="103">AE282*AE279+AE283*AE280+AE284*AE281</f>
        <v>0</v>
      </c>
      <c r="AF278" s="149">
        <f t="shared" ref="AF278:AF288" si="104">SUM(F278:AE278)</f>
        <v>0</v>
      </c>
    </row>
    <row r="279" spans="1:32" s="44" customFormat="1" ht="15" customHeight="1" outlineLevel="1">
      <c r="A279" s="346"/>
      <c r="B279" s="40"/>
      <c r="C279" s="41"/>
      <c r="D279" s="152" t="str">
        <f t="shared" ref="D279:AE279" si="105">D141</f>
        <v>Cena energii i usług dystrybucyjnych w szczycie przedpołudniowym KSE</v>
      </c>
      <c r="E279" s="152" t="str">
        <f t="shared" si="105"/>
        <v>PLN/MWh</v>
      </c>
      <c r="F279" s="8">
        <f t="shared" si="105"/>
        <v>437.91126723367211</v>
      </c>
      <c r="G279" s="8">
        <f t="shared" si="105"/>
        <v>440.49549257834553</v>
      </c>
      <c r="H279" s="8">
        <f t="shared" si="105"/>
        <v>458.5664024299125</v>
      </c>
      <c r="I279" s="8">
        <f t="shared" si="105"/>
        <v>467.73773047851074</v>
      </c>
      <c r="J279" s="8">
        <f t="shared" si="105"/>
        <v>477.09248508808093</v>
      </c>
      <c r="K279" s="8">
        <f t="shared" si="105"/>
        <v>486.63433478984257</v>
      </c>
      <c r="L279" s="8">
        <f t="shared" si="105"/>
        <v>496.36702148563938</v>
      </c>
      <c r="M279" s="8">
        <f t="shared" si="105"/>
        <v>495.76873746990418</v>
      </c>
      <c r="N279" s="8">
        <f t="shared" si="105"/>
        <v>495.26374401830878</v>
      </c>
      <c r="O279" s="8">
        <f t="shared" si="105"/>
        <v>494.85285437969139</v>
      </c>
      <c r="P279" s="8">
        <f t="shared" si="105"/>
        <v>494.53690859349143</v>
      </c>
      <c r="Q279" s="8">
        <f t="shared" si="105"/>
        <v>494.31677392030542</v>
      </c>
      <c r="R279" s="8">
        <f t="shared" si="105"/>
        <v>494.19334528210629</v>
      </c>
      <c r="S279" s="8">
        <f t="shared" si="105"/>
        <v>494.16754571230922</v>
      </c>
      <c r="T279" s="8">
        <f t="shared" si="105"/>
        <v>494.24032681587062</v>
      </c>
      <c r="U279" s="8">
        <f t="shared" si="105"/>
        <v>494.41266923961007</v>
      </c>
      <c r="V279" s="8">
        <f t="shared" si="105"/>
        <v>494.68558315295013</v>
      </c>
      <c r="W279" s="8">
        <f t="shared" si="105"/>
        <v>495.06010873927141</v>
      </c>
      <c r="X279" s="8">
        <f t="shared" si="105"/>
        <v>495.53731669808656</v>
      </c>
      <c r="Y279" s="8">
        <f t="shared" si="105"/>
        <v>496.11830875823773</v>
      </c>
      <c r="Z279" s="8">
        <f t="shared" si="105"/>
        <v>493.72539929197251</v>
      </c>
      <c r="AA279" s="8">
        <f t="shared" si="105"/>
        <v>491.53093714921067</v>
      </c>
      <c r="AB279" s="8">
        <f t="shared" si="105"/>
        <v>489.5339651661655</v>
      </c>
      <c r="AC279" s="8">
        <f t="shared" si="105"/>
        <v>487.73360555798001</v>
      </c>
      <c r="AD279" s="8">
        <f t="shared" si="105"/>
        <v>486.12905953586107</v>
      </c>
      <c r="AE279" s="8">
        <f t="shared" si="105"/>
        <v>484.71960695596528</v>
      </c>
      <c r="AF279" s="149">
        <f t="shared" si="104"/>
        <v>12631.331530521302</v>
      </c>
    </row>
    <row r="280" spans="1:32" s="44" customFormat="1" ht="15" customHeight="1" outlineLevel="1">
      <c r="A280" s="346"/>
      <c r="B280" s="40"/>
      <c r="C280" s="41"/>
      <c r="D280" s="152" t="str">
        <f>D142</f>
        <v>Cena energii i usług dystrybucyjnych w szczycie popołudniowym KSE</v>
      </c>
      <c r="E280" s="151" t="s">
        <v>4</v>
      </c>
      <c r="F280" s="8">
        <f t="shared" ref="F280:AE280" si="106">F142</f>
        <v>449.98079392527762</v>
      </c>
      <c r="G280" s="8">
        <f t="shared" si="106"/>
        <v>452.80640980378314</v>
      </c>
      <c r="H280" s="8">
        <f t="shared" si="106"/>
        <v>471.12353799985885</v>
      </c>
      <c r="I280" s="8">
        <f t="shared" si="106"/>
        <v>480.54600875985602</v>
      </c>
      <c r="J280" s="8">
        <f t="shared" si="106"/>
        <v>490.15692893505309</v>
      </c>
      <c r="K280" s="8">
        <f t="shared" si="106"/>
        <v>499.96006751375421</v>
      </c>
      <c r="L280" s="8">
        <f t="shared" si="106"/>
        <v>509.9592688640293</v>
      </c>
      <c r="M280" s="8">
        <f t="shared" si="106"/>
        <v>509.63282979586188</v>
      </c>
      <c r="N280" s="8">
        <f t="shared" si="106"/>
        <v>509.40511819078557</v>
      </c>
      <c r="O280" s="8">
        <f t="shared" si="106"/>
        <v>509.2770560356177</v>
      </c>
      <c r="P280" s="8">
        <f t="shared" si="106"/>
        <v>509.24959428253629</v>
      </c>
      <c r="Q280" s="8">
        <f t="shared" si="106"/>
        <v>509.32371332313119</v>
      </c>
      <c r="R280" s="8">
        <f t="shared" si="106"/>
        <v>509.50042347298859</v>
      </c>
      <c r="S280" s="8">
        <f t="shared" si="106"/>
        <v>509.78076546700913</v>
      </c>
      <c r="T280" s="8">
        <f t="shared" si="106"/>
        <v>510.16581096566449</v>
      </c>
      <c r="U280" s="8">
        <f t="shared" si="106"/>
        <v>510.65666307239985</v>
      </c>
      <c r="V280" s="8">
        <f t="shared" si="106"/>
        <v>511.25445686239573</v>
      </c>
      <c r="W280" s="8">
        <f t="shared" si="106"/>
        <v>511.96035992290592</v>
      </c>
      <c r="X280" s="8">
        <f t="shared" si="106"/>
        <v>512.7755729053938</v>
      </c>
      <c r="Y280" s="8">
        <f t="shared" si="106"/>
        <v>513.70133008969106</v>
      </c>
      <c r="Z280" s="8">
        <f t="shared" si="106"/>
        <v>511.66008105005494</v>
      </c>
      <c r="AA280" s="8">
        <f t="shared" si="106"/>
        <v>509.82431254245472</v>
      </c>
      <c r="AB280" s="8">
        <f t="shared" si="106"/>
        <v>508.19320806727444</v>
      </c>
      <c r="AC280" s="8">
        <f t="shared" si="106"/>
        <v>506.76603331711118</v>
      </c>
      <c r="AD280" s="8">
        <f t="shared" si="106"/>
        <v>505.54213585017487</v>
      </c>
      <c r="AE280" s="8">
        <f t="shared" si="106"/>
        <v>504.52094479656535</v>
      </c>
      <c r="AF280" s="149">
        <f t="shared" si="104"/>
        <v>13037.72342581163</v>
      </c>
    </row>
    <row r="281" spans="1:32" s="44" customFormat="1" ht="15" customHeight="1" outlineLevel="1">
      <c r="A281" s="346"/>
      <c r="B281" s="40"/>
      <c r="C281" s="41"/>
      <c r="D281" s="152" t="str">
        <f>D143</f>
        <v>Cena energii i usług dystrybucyjnych w pozostałych godzinach doby KSE</v>
      </c>
      <c r="E281" s="151" t="s">
        <v>4</v>
      </c>
      <c r="F281" s="8">
        <f t="shared" ref="F281:AE281" si="107">F143</f>
        <v>363.34906403115002</v>
      </c>
      <c r="G281" s="8">
        <f t="shared" si="107"/>
        <v>364.44204531177303</v>
      </c>
      <c r="H281" s="8">
        <f t="shared" si="107"/>
        <v>380.99188621800846</v>
      </c>
      <c r="I281" s="8">
        <f t="shared" si="107"/>
        <v>388.61172394236866</v>
      </c>
      <c r="J281" s="8">
        <f t="shared" si="107"/>
        <v>396.38395842121605</v>
      </c>
      <c r="K281" s="8">
        <f t="shared" si="107"/>
        <v>404.31163758964033</v>
      </c>
      <c r="L281" s="8">
        <f t="shared" si="107"/>
        <v>412.39787034143319</v>
      </c>
      <c r="M281" s="8">
        <f t="shared" si="107"/>
        <v>410.12020330281382</v>
      </c>
      <c r="N281" s="8">
        <f t="shared" si="107"/>
        <v>407.90223916787659</v>
      </c>
      <c r="O281" s="8">
        <f t="shared" si="107"/>
        <v>405.7441194322505</v>
      </c>
      <c r="P281" s="8">
        <f t="shared" si="107"/>
        <v>403.64599894710176</v>
      </c>
      <c r="Q281" s="8">
        <f t="shared" si="107"/>
        <v>401.60804608098795</v>
      </c>
      <c r="R281" s="8">
        <f t="shared" si="107"/>
        <v>399.63044288600247</v>
      </c>
      <c r="S281" s="8">
        <f t="shared" si="107"/>
        <v>397.71338526828333</v>
      </c>
      <c r="T281" s="8">
        <f t="shared" si="107"/>
        <v>395.85708316296416</v>
      </c>
      <c r="U281" s="8">
        <f t="shared" si="107"/>
        <v>394.06176071364553</v>
      </c>
      <c r="V281" s="8">
        <f t="shared" si="107"/>
        <v>392.32765645646629</v>
      </c>
      <c r="W281" s="8">
        <f t="shared" si="107"/>
        <v>390.65502350885799</v>
      </c>
      <c r="X281" s="8">
        <f t="shared" si="107"/>
        <v>389.0441297630648</v>
      </c>
      <c r="Y281" s="8">
        <f t="shared" si="107"/>
        <v>387.49525808451557</v>
      </c>
      <c r="Z281" s="8">
        <f t="shared" si="107"/>
        <v>382.9298876047759</v>
      </c>
      <c r="AA281" s="8">
        <f t="shared" si="107"/>
        <v>378.51951522827005</v>
      </c>
      <c r="AB281" s="8">
        <f t="shared" si="107"/>
        <v>374.2623148068061</v>
      </c>
      <c r="AC281" s="8">
        <f t="shared" si="107"/>
        <v>370.15652219143351</v>
      </c>
      <c r="AD281" s="8">
        <f t="shared" si="107"/>
        <v>366.20043450198358</v>
      </c>
      <c r="AE281" s="8">
        <f t="shared" si="107"/>
        <v>362.39240942141026</v>
      </c>
      <c r="AF281" s="149">
        <f t="shared" si="104"/>
        <v>10120.754616385102</v>
      </c>
    </row>
    <row r="282" spans="1:32" s="44" customFormat="1" ht="15" customHeight="1" outlineLevel="1">
      <c r="A282" s="346"/>
      <c r="B282" s="40"/>
      <c r="C282" s="41"/>
      <c r="D282" s="64" t="s">
        <v>138</v>
      </c>
      <c r="E282" s="57" t="s">
        <v>72</v>
      </c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49">
        <f t="shared" si="104"/>
        <v>0</v>
      </c>
    </row>
    <row r="283" spans="1:32" s="44" customFormat="1" ht="15" customHeight="1" outlineLevel="1">
      <c r="A283" s="346"/>
      <c r="B283" s="40"/>
      <c r="C283" s="41"/>
      <c r="D283" s="64" t="s">
        <v>139</v>
      </c>
      <c r="E283" s="57" t="s">
        <v>72</v>
      </c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49">
        <f t="shared" si="104"/>
        <v>0</v>
      </c>
    </row>
    <row r="284" spans="1:32" s="44" customFormat="1" ht="15" customHeight="1" outlineLevel="1">
      <c r="A284" s="346"/>
      <c r="B284" s="40"/>
      <c r="C284" s="41"/>
      <c r="D284" s="64" t="s">
        <v>140</v>
      </c>
      <c r="E284" s="57" t="s">
        <v>72</v>
      </c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49">
        <f t="shared" si="104"/>
        <v>0</v>
      </c>
    </row>
    <row r="285" spans="1:32" s="44" customFormat="1" ht="15" customHeight="1" outlineLevel="1">
      <c r="A285" s="346"/>
      <c r="B285" s="40"/>
      <c r="C285" s="41"/>
      <c r="D285" s="150" t="str">
        <f t="shared" ref="D285:E287" si="108">D154</f>
        <v>Koszty opłat stałych energii elektr.</v>
      </c>
      <c r="E285" s="154" t="str">
        <f t="shared" si="108"/>
        <v>PLN</v>
      </c>
      <c r="F285" s="20">
        <f>F286*F287</f>
        <v>0</v>
      </c>
      <c r="G285" s="20">
        <f t="shared" ref="G285:AE285" si="109">G286*G287</f>
        <v>0</v>
      </c>
      <c r="H285" s="20">
        <f t="shared" si="109"/>
        <v>0</v>
      </c>
      <c r="I285" s="20">
        <f t="shared" si="109"/>
        <v>0</v>
      </c>
      <c r="J285" s="20">
        <f t="shared" si="109"/>
        <v>0</v>
      </c>
      <c r="K285" s="20">
        <f t="shared" si="109"/>
        <v>0</v>
      </c>
      <c r="L285" s="20">
        <f t="shared" si="109"/>
        <v>0</v>
      </c>
      <c r="M285" s="20">
        <f t="shared" si="109"/>
        <v>0</v>
      </c>
      <c r="N285" s="20">
        <f t="shared" si="109"/>
        <v>0</v>
      </c>
      <c r="O285" s="20">
        <f t="shared" si="109"/>
        <v>0</v>
      </c>
      <c r="P285" s="20">
        <f t="shared" si="109"/>
        <v>0</v>
      </c>
      <c r="Q285" s="20">
        <f t="shared" si="109"/>
        <v>0</v>
      </c>
      <c r="R285" s="20">
        <f t="shared" si="109"/>
        <v>0</v>
      </c>
      <c r="S285" s="20">
        <f t="shared" si="109"/>
        <v>0</v>
      </c>
      <c r="T285" s="20">
        <f t="shared" si="109"/>
        <v>0</v>
      </c>
      <c r="U285" s="20">
        <f t="shared" si="109"/>
        <v>0</v>
      </c>
      <c r="V285" s="20">
        <f t="shared" si="109"/>
        <v>0</v>
      </c>
      <c r="W285" s="20">
        <f t="shared" si="109"/>
        <v>0</v>
      </c>
      <c r="X285" s="20">
        <f t="shared" si="109"/>
        <v>0</v>
      </c>
      <c r="Y285" s="20">
        <f t="shared" si="109"/>
        <v>0</v>
      </c>
      <c r="Z285" s="20">
        <f t="shared" si="109"/>
        <v>0</v>
      </c>
      <c r="AA285" s="20">
        <f t="shared" si="109"/>
        <v>0</v>
      </c>
      <c r="AB285" s="20">
        <f t="shared" si="109"/>
        <v>0</v>
      </c>
      <c r="AC285" s="20">
        <f t="shared" si="109"/>
        <v>0</v>
      </c>
      <c r="AD285" s="20">
        <f t="shared" si="109"/>
        <v>0</v>
      </c>
      <c r="AE285" s="20">
        <f t="shared" si="109"/>
        <v>0</v>
      </c>
      <c r="AF285" s="149">
        <f t="shared" si="104"/>
        <v>0</v>
      </c>
    </row>
    <row r="286" spans="1:32" s="146" customFormat="1" ht="28.5" customHeight="1" outlineLevel="1">
      <c r="A286" s="346"/>
      <c r="B286" s="142"/>
      <c r="C286" s="143"/>
      <c r="D286" s="155" t="str">
        <f t="shared" si="108"/>
        <v>Stawka opłaty za usługi dystrybucji i inne opłaty stałe w ujęciu rocznym (stawka miesięczna x 12)</v>
      </c>
      <c r="E286" s="155" t="str">
        <f t="shared" si="108"/>
        <v>PLN/rok</v>
      </c>
      <c r="F286" s="207">
        <f t="shared" ref="F286:AE286" si="110">F155</f>
        <v>11496.493171230943</v>
      </c>
      <c r="G286" s="207">
        <f t="shared" si="110"/>
        <v>11726.423034655561</v>
      </c>
      <c r="H286" s="207">
        <f t="shared" si="110"/>
        <v>11960.951495348672</v>
      </c>
      <c r="I286" s="207">
        <f t="shared" si="110"/>
        <v>12200.170525255646</v>
      </c>
      <c r="J286" s="207">
        <f t="shared" si="110"/>
        <v>12444.173935760758</v>
      </c>
      <c r="K286" s="207">
        <f t="shared" si="110"/>
        <v>12693.057414475974</v>
      </c>
      <c r="L286" s="207">
        <f t="shared" si="110"/>
        <v>12946.918562765493</v>
      </c>
      <c r="M286" s="207">
        <f t="shared" si="110"/>
        <v>13205.856934020803</v>
      </c>
      <c r="N286" s="207">
        <f t="shared" si="110"/>
        <v>13469.974072701219</v>
      </c>
      <c r="O286" s="207">
        <f t="shared" si="110"/>
        <v>13739.373554155243</v>
      </c>
      <c r="P286" s="207">
        <f t="shared" si="110"/>
        <v>14014.161025238349</v>
      </c>
      <c r="Q286" s="207">
        <f t="shared" si="110"/>
        <v>14294.444245743116</v>
      </c>
      <c r="R286" s="207">
        <f t="shared" si="110"/>
        <v>14580.333130657978</v>
      </c>
      <c r="S286" s="207">
        <f t="shared" si="110"/>
        <v>14871.939793271138</v>
      </c>
      <c r="T286" s="207">
        <f t="shared" si="110"/>
        <v>15169.378589136561</v>
      </c>
      <c r="U286" s="207">
        <f t="shared" si="110"/>
        <v>15472.766160919293</v>
      </c>
      <c r="V286" s="207">
        <f t="shared" si="110"/>
        <v>15782.221484137679</v>
      </c>
      <c r="W286" s="207">
        <f t="shared" si="110"/>
        <v>16097.865913820433</v>
      </c>
      <c r="X286" s="207">
        <f t="shared" si="110"/>
        <v>16419.823232096842</v>
      </c>
      <c r="Y286" s="207">
        <f t="shared" si="110"/>
        <v>16748.219696738779</v>
      </c>
      <c r="Z286" s="207">
        <f t="shared" si="110"/>
        <v>17083.184090673556</v>
      </c>
      <c r="AA286" s="207">
        <f t="shared" si="110"/>
        <v>17424.847772487028</v>
      </c>
      <c r="AB286" s="207">
        <f t="shared" si="110"/>
        <v>17773.344727936768</v>
      </c>
      <c r="AC286" s="207">
        <f t="shared" si="110"/>
        <v>18128.811622495505</v>
      </c>
      <c r="AD286" s="207">
        <f t="shared" si="110"/>
        <v>18491.387854945417</v>
      </c>
      <c r="AE286" s="207">
        <f t="shared" si="110"/>
        <v>18861.215612044325</v>
      </c>
      <c r="AF286" s="149"/>
    </row>
    <row r="287" spans="1:32" s="44" customFormat="1" ht="15" customHeight="1" outlineLevel="1">
      <c r="A287" s="346"/>
      <c r="B287" s="40"/>
      <c r="C287" s="41"/>
      <c r="D287" s="64" t="str">
        <f t="shared" si="108"/>
        <v>Wielkość mocy zamówionej we wszystkich punktach poboru łącznie</v>
      </c>
      <c r="E287" s="64" t="str">
        <f t="shared" si="108"/>
        <v>MW/mies.</v>
      </c>
      <c r="F287" s="99"/>
      <c r="G287" s="99"/>
      <c r="H287" s="99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49">
        <f t="shared" si="104"/>
        <v>0</v>
      </c>
    </row>
    <row r="288" spans="1:32" s="44" customFormat="1" ht="15" customHeight="1">
      <c r="A288" s="346"/>
      <c r="B288" s="40"/>
      <c r="C288" s="41"/>
      <c r="D288" s="75"/>
      <c r="E288" s="57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49">
        <f t="shared" si="104"/>
        <v>0</v>
      </c>
    </row>
    <row r="289" spans="1:32" s="44" customFormat="1" ht="33" customHeight="1">
      <c r="A289" s="346"/>
      <c r="B289" s="40"/>
      <c r="C289" s="41" t="s">
        <v>112</v>
      </c>
      <c r="D289" s="156" t="s">
        <v>113</v>
      </c>
      <c r="E289" s="151" t="s">
        <v>11</v>
      </c>
      <c r="F289" s="8">
        <f>SUM(F290:F295)</f>
        <v>0</v>
      </c>
      <c r="G289" s="8">
        <f>SUM(G290:G295)</f>
        <v>0</v>
      </c>
      <c r="H289" s="8">
        <f t="shared" ref="H289:AE289" si="111">SUM(H290:H295)</f>
        <v>0</v>
      </c>
      <c r="I289" s="8">
        <f t="shared" si="111"/>
        <v>0</v>
      </c>
      <c r="J289" s="8">
        <f t="shared" si="111"/>
        <v>0</v>
      </c>
      <c r="K289" s="8">
        <f t="shared" si="111"/>
        <v>0</v>
      </c>
      <c r="L289" s="8">
        <f t="shared" si="111"/>
        <v>0</v>
      </c>
      <c r="M289" s="8">
        <f t="shared" si="111"/>
        <v>0</v>
      </c>
      <c r="N289" s="8">
        <f t="shared" si="111"/>
        <v>0</v>
      </c>
      <c r="O289" s="8">
        <f t="shared" si="111"/>
        <v>0</v>
      </c>
      <c r="P289" s="8">
        <f t="shared" si="111"/>
        <v>0</v>
      </c>
      <c r="Q289" s="8">
        <f t="shared" si="111"/>
        <v>0</v>
      </c>
      <c r="R289" s="8">
        <f t="shared" si="111"/>
        <v>0</v>
      </c>
      <c r="S289" s="8">
        <f t="shared" si="111"/>
        <v>0</v>
      </c>
      <c r="T289" s="8">
        <f t="shared" si="111"/>
        <v>0</v>
      </c>
      <c r="U289" s="8">
        <f t="shared" si="111"/>
        <v>0</v>
      </c>
      <c r="V289" s="8">
        <f t="shared" si="111"/>
        <v>0</v>
      </c>
      <c r="W289" s="8">
        <f t="shared" si="111"/>
        <v>0</v>
      </c>
      <c r="X289" s="8">
        <f t="shared" si="111"/>
        <v>0</v>
      </c>
      <c r="Y289" s="8">
        <f t="shared" si="111"/>
        <v>0</v>
      </c>
      <c r="Z289" s="8">
        <f t="shared" si="111"/>
        <v>0</v>
      </c>
      <c r="AA289" s="8">
        <f t="shared" si="111"/>
        <v>0</v>
      </c>
      <c r="AB289" s="8">
        <f t="shared" si="111"/>
        <v>0</v>
      </c>
      <c r="AC289" s="8">
        <f t="shared" si="111"/>
        <v>0</v>
      </c>
      <c r="AD289" s="8">
        <f t="shared" si="111"/>
        <v>0</v>
      </c>
      <c r="AE289" s="8">
        <f t="shared" si="111"/>
        <v>0</v>
      </c>
      <c r="AF289" s="245">
        <f>SUM(AF284:AF288)</f>
        <v>0</v>
      </c>
    </row>
    <row r="290" spans="1:32" s="44" customFormat="1" ht="14.65" customHeight="1" outlineLevel="1">
      <c r="A290" s="346"/>
      <c r="B290" s="40"/>
      <c r="C290" s="123">
        <v>5.0000000000000001E-3</v>
      </c>
      <c r="D290" s="64" t="s">
        <v>51</v>
      </c>
      <c r="E290" s="57" t="s">
        <v>11</v>
      </c>
      <c r="F290" s="124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57">
        <f>SUM(F290:AE290)</f>
        <v>0</v>
      </c>
    </row>
    <row r="291" spans="1:32" s="44" customFormat="1" ht="15" customHeight="1" outlineLevel="1">
      <c r="A291" s="346"/>
      <c r="B291" s="40"/>
      <c r="C291" s="123">
        <v>0.02</v>
      </c>
      <c r="D291" s="64" t="s">
        <v>52</v>
      </c>
      <c r="E291" s="57" t="s">
        <v>11</v>
      </c>
      <c r="F291" s="124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57">
        <f t="shared" ref="AF291:AF296" si="112">SUM(F291:AE291)</f>
        <v>0</v>
      </c>
    </row>
    <row r="292" spans="1:32" s="44" customFormat="1" ht="15" customHeight="1" outlineLevel="1">
      <c r="A292" s="346"/>
      <c r="B292" s="40"/>
      <c r="C292" s="123">
        <v>0.02</v>
      </c>
      <c r="D292" s="58" t="s">
        <v>25</v>
      </c>
      <c r="E292" s="57" t="s">
        <v>11</v>
      </c>
      <c r="F292" s="124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57">
        <f t="shared" si="112"/>
        <v>0</v>
      </c>
    </row>
    <row r="293" spans="1:32" s="44" customFormat="1" ht="15" customHeight="1" outlineLevel="1">
      <c r="A293" s="346"/>
      <c r="B293" s="40"/>
      <c r="C293" s="123">
        <v>1.4999999999999999E-2</v>
      </c>
      <c r="D293" s="58" t="s">
        <v>27</v>
      </c>
      <c r="E293" s="57" t="s">
        <v>11</v>
      </c>
      <c r="F293" s="124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57">
        <f t="shared" si="112"/>
        <v>0</v>
      </c>
    </row>
    <row r="294" spans="1:32" s="44" customFormat="1" ht="15" customHeight="1" outlineLevel="1">
      <c r="A294" s="346"/>
      <c r="B294" s="40"/>
      <c r="C294" s="123">
        <v>1.4999999999999999E-2</v>
      </c>
      <c r="D294" s="58" t="s">
        <v>29</v>
      </c>
      <c r="E294" s="57" t="s">
        <v>11</v>
      </c>
      <c r="F294" s="124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57">
        <f t="shared" si="112"/>
        <v>0</v>
      </c>
    </row>
    <row r="295" spans="1:32" s="44" customFormat="1" ht="12.75" customHeight="1" outlineLevel="1">
      <c r="A295" s="346"/>
      <c r="B295" s="40"/>
      <c r="C295" s="41"/>
      <c r="D295" s="58" t="s">
        <v>114</v>
      </c>
      <c r="E295" s="57" t="s">
        <v>11</v>
      </c>
      <c r="F295" s="124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57">
        <f t="shared" si="112"/>
        <v>0</v>
      </c>
    </row>
    <row r="296" spans="1:32" s="44" customFormat="1" ht="15" customHeight="1">
      <c r="A296" s="346"/>
      <c r="B296" s="40"/>
      <c r="C296" s="41"/>
      <c r="D296" s="58"/>
      <c r="E296" s="57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57">
        <f t="shared" si="112"/>
        <v>0</v>
      </c>
    </row>
    <row r="297" spans="1:32" s="44" customFormat="1" ht="50.25" customHeight="1">
      <c r="A297" s="346"/>
      <c r="B297" s="40"/>
      <c r="C297" s="41" t="s">
        <v>115</v>
      </c>
      <c r="D297" s="158" t="s">
        <v>116</v>
      </c>
      <c r="E297" s="151" t="s">
        <v>11</v>
      </c>
      <c r="F297" s="8">
        <f>SUM(F298:F303)</f>
        <v>0</v>
      </c>
      <c r="G297" s="8">
        <f>SUM(G298:G303)</f>
        <v>0</v>
      </c>
      <c r="H297" s="8">
        <f t="shared" ref="H297:AE297" si="113">SUM(H298:H303)</f>
        <v>0</v>
      </c>
      <c r="I297" s="8">
        <f t="shared" si="113"/>
        <v>0</v>
      </c>
      <c r="J297" s="8">
        <f t="shared" si="113"/>
        <v>0</v>
      </c>
      <c r="K297" s="8">
        <f t="shared" si="113"/>
        <v>0</v>
      </c>
      <c r="L297" s="8">
        <f t="shared" si="113"/>
        <v>0</v>
      </c>
      <c r="M297" s="8">
        <f t="shared" si="113"/>
        <v>0</v>
      </c>
      <c r="N297" s="8">
        <f t="shared" si="113"/>
        <v>0</v>
      </c>
      <c r="O297" s="8">
        <f t="shared" si="113"/>
        <v>0</v>
      </c>
      <c r="P297" s="8">
        <f t="shared" si="113"/>
        <v>0</v>
      </c>
      <c r="Q297" s="8">
        <f t="shared" si="113"/>
        <v>0</v>
      </c>
      <c r="R297" s="8">
        <f t="shared" si="113"/>
        <v>0</v>
      </c>
      <c r="S297" s="8">
        <f t="shared" si="113"/>
        <v>0</v>
      </c>
      <c r="T297" s="8">
        <f t="shared" si="113"/>
        <v>0</v>
      </c>
      <c r="U297" s="8">
        <f t="shared" si="113"/>
        <v>0</v>
      </c>
      <c r="V297" s="8">
        <f t="shared" si="113"/>
        <v>0</v>
      </c>
      <c r="W297" s="8">
        <f t="shared" si="113"/>
        <v>0</v>
      </c>
      <c r="X297" s="8">
        <f t="shared" si="113"/>
        <v>0</v>
      </c>
      <c r="Y297" s="8">
        <f t="shared" si="113"/>
        <v>0</v>
      </c>
      <c r="Z297" s="8">
        <f t="shared" si="113"/>
        <v>0</v>
      </c>
      <c r="AA297" s="8">
        <f t="shared" si="113"/>
        <v>0</v>
      </c>
      <c r="AB297" s="8">
        <f t="shared" si="113"/>
        <v>0</v>
      </c>
      <c r="AC297" s="8">
        <f t="shared" si="113"/>
        <v>0</v>
      </c>
      <c r="AD297" s="8">
        <f t="shared" si="113"/>
        <v>0</v>
      </c>
      <c r="AE297" s="8">
        <f t="shared" si="113"/>
        <v>0</v>
      </c>
      <c r="AF297" s="245">
        <f>SUM(AF295:AF296)</f>
        <v>0</v>
      </c>
    </row>
    <row r="298" spans="1:32" s="44" customFormat="1" ht="15" customHeight="1" outlineLevel="1">
      <c r="A298" s="346"/>
      <c r="B298" s="40"/>
      <c r="C298" s="123">
        <v>0</v>
      </c>
      <c r="D298" s="64" t="s">
        <v>51</v>
      </c>
      <c r="E298" s="57" t="s">
        <v>11</v>
      </c>
      <c r="F298" s="124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57">
        <f>SUM(F298:AE298)</f>
        <v>0</v>
      </c>
    </row>
    <row r="299" spans="1:32" s="44" customFormat="1" ht="15" customHeight="1" outlineLevel="1">
      <c r="A299" s="346"/>
      <c r="B299" s="40"/>
      <c r="C299" s="123">
        <v>0</v>
      </c>
      <c r="D299" s="64" t="s">
        <v>52</v>
      </c>
      <c r="E299" s="57" t="s">
        <v>11</v>
      </c>
      <c r="F299" s="124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57">
        <f t="shared" ref="AF299:AF304" si="114">SUM(F299:AE299)</f>
        <v>0</v>
      </c>
    </row>
    <row r="300" spans="1:32" s="44" customFormat="1" ht="15" customHeight="1" outlineLevel="1">
      <c r="A300" s="346"/>
      <c r="B300" s="40"/>
      <c r="C300" s="123">
        <v>0.01</v>
      </c>
      <c r="D300" s="58" t="s">
        <v>25</v>
      </c>
      <c r="E300" s="57" t="s">
        <v>11</v>
      </c>
      <c r="F300" s="124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57">
        <f t="shared" si="114"/>
        <v>0</v>
      </c>
    </row>
    <row r="301" spans="1:32" s="44" customFormat="1" ht="15" customHeight="1" outlineLevel="1">
      <c r="A301" s="346"/>
      <c r="B301" s="40"/>
      <c r="C301" s="123">
        <v>0.01</v>
      </c>
      <c r="D301" s="58" t="s">
        <v>27</v>
      </c>
      <c r="E301" s="57" t="s">
        <v>11</v>
      </c>
      <c r="F301" s="124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57">
        <f t="shared" si="114"/>
        <v>0</v>
      </c>
    </row>
    <row r="302" spans="1:32" s="44" customFormat="1" ht="15" customHeight="1" outlineLevel="1">
      <c r="A302" s="346"/>
      <c r="B302" s="40"/>
      <c r="C302" s="123">
        <v>1.4999999999999999E-2</v>
      </c>
      <c r="D302" s="58" t="s">
        <v>29</v>
      </c>
      <c r="E302" s="57" t="s">
        <v>11</v>
      </c>
      <c r="F302" s="124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57">
        <f t="shared" si="114"/>
        <v>0</v>
      </c>
    </row>
    <row r="303" spans="1:32" s="44" customFormat="1" ht="15" customHeight="1" outlineLevel="1">
      <c r="A303" s="346"/>
      <c r="B303" s="40"/>
      <c r="C303" s="41"/>
      <c r="D303" s="58" t="s">
        <v>114</v>
      </c>
      <c r="E303" s="57" t="s">
        <v>11</v>
      </c>
      <c r="F303" s="124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57">
        <f t="shared" si="114"/>
        <v>0</v>
      </c>
    </row>
    <row r="304" spans="1:32" s="44" customFormat="1" ht="15" customHeight="1" outlineLevel="1">
      <c r="A304" s="346"/>
      <c r="B304" s="40"/>
      <c r="C304" s="41"/>
      <c r="D304" s="58"/>
      <c r="E304" s="57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57">
        <f t="shared" si="114"/>
        <v>0</v>
      </c>
    </row>
    <row r="305" spans="1:32" s="44" customFormat="1" ht="15" customHeight="1">
      <c r="A305" s="346"/>
      <c r="B305" s="40"/>
      <c r="C305" s="41"/>
      <c r="D305" s="158" t="s">
        <v>141</v>
      </c>
      <c r="E305" s="151" t="s">
        <v>11</v>
      </c>
      <c r="F305" s="8">
        <f>F306*F307</f>
        <v>0</v>
      </c>
      <c r="G305" s="8">
        <f>G306*G307</f>
        <v>0</v>
      </c>
      <c r="H305" s="8">
        <f t="shared" ref="H305:AE305" si="115">H306*H307</f>
        <v>0</v>
      </c>
      <c r="I305" s="8">
        <f t="shared" si="115"/>
        <v>0</v>
      </c>
      <c r="J305" s="8">
        <f t="shared" si="115"/>
        <v>0</v>
      </c>
      <c r="K305" s="8">
        <f t="shared" si="115"/>
        <v>0</v>
      </c>
      <c r="L305" s="8">
        <f t="shared" si="115"/>
        <v>0</v>
      </c>
      <c r="M305" s="8">
        <f t="shared" si="115"/>
        <v>0</v>
      </c>
      <c r="N305" s="8">
        <f t="shared" si="115"/>
        <v>0</v>
      </c>
      <c r="O305" s="8">
        <f t="shared" si="115"/>
        <v>0</v>
      </c>
      <c r="P305" s="8">
        <f t="shared" si="115"/>
        <v>0</v>
      </c>
      <c r="Q305" s="8">
        <f t="shared" si="115"/>
        <v>0</v>
      </c>
      <c r="R305" s="8">
        <f t="shared" si="115"/>
        <v>0</v>
      </c>
      <c r="S305" s="8">
        <f t="shared" si="115"/>
        <v>0</v>
      </c>
      <c r="T305" s="8">
        <f t="shared" si="115"/>
        <v>0</v>
      </c>
      <c r="U305" s="8">
        <f t="shared" si="115"/>
        <v>0</v>
      </c>
      <c r="V305" s="8">
        <f t="shared" si="115"/>
        <v>0</v>
      </c>
      <c r="W305" s="8">
        <f t="shared" si="115"/>
        <v>0</v>
      </c>
      <c r="X305" s="8">
        <f t="shared" si="115"/>
        <v>0</v>
      </c>
      <c r="Y305" s="8">
        <f t="shared" si="115"/>
        <v>0</v>
      </c>
      <c r="Z305" s="8">
        <f t="shared" si="115"/>
        <v>0</v>
      </c>
      <c r="AA305" s="8">
        <f t="shared" si="115"/>
        <v>0</v>
      </c>
      <c r="AB305" s="8">
        <f t="shared" si="115"/>
        <v>0</v>
      </c>
      <c r="AC305" s="8">
        <f t="shared" si="115"/>
        <v>0</v>
      </c>
      <c r="AD305" s="8">
        <f t="shared" si="115"/>
        <v>0</v>
      </c>
      <c r="AE305" s="8">
        <f t="shared" si="115"/>
        <v>0</v>
      </c>
      <c r="AF305" s="149">
        <f>SUM(F297:AE297)</f>
        <v>0</v>
      </c>
    </row>
    <row r="306" spans="1:32" s="44" customFormat="1" ht="15" customHeight="1" outlineLevel="1">
      <c r="A306" s="346"/>
      <c r="B306" s="40"/>
      <c r="C306" s="41"/>
      <c r="D306" s="159" t="s">
        <v>142</v>
      </c>
      <c r="E306" s="151" t="s">
        <v>123</v>
      </c>
      <c r="F306" s="8">
        <f t="shared" ref="F306:AE306" si="116">F264</f>
        <v>45.061578947368417</v>
      </c>
      <c r="G306" s="8">
        <f t="shared" si="116"/>
        <v>45.962810526315785</v>
      </c>
      <c r="H306" s="8">
        <f t="shared" si="116"/>
        <v>46.882066736842098</v>
      </c>
      <c r="I306" s="8">
        <f t="shared" si="116"/>
        <v>47.819708071578944</v>
      </c>
      <c r="J306" s="8">
        <f t="shared" si="116"/>
        <v>48.776102233010526</v>
      </c>
      <c r="K306" s="8">
        <f t="shared" si="116"/>
        <v>49.751624277670736</v>
      </c>
      <c r="L306" s="8">
        <f t="shared" si="116"/>
        <v>50.746656763224152</v>
      </c>
      <c r="M306" s="8">
        <f t="shared" si="116"/>
        <v>51.761589898488637</v>
      </c>
      <c r="N306" s="8">
        <f t="shared" si="116"/>
        <v>52.796821696458409</v>
      </c>
      <c r="O306" s="8">
        <f t="shared" si="116"/>
        <v>53.852758130387578</v>
      </c>
      <c r="P306" s="8">
        <f t="shared" si="116"/>
        <v>54.929813292995327</v>
      </c>
      <c r="Q306" s="8">
        <f t="shared" si="116"/>
        <v>56.028409558855238</v>
      </c>
      <c r="R306" s="8">
        <f t="shared" si="116"/>
        <v>57.148977750032344</v>
      </c>
      <c r="S306" s="8">
        <f t="shared" si="116"/>
        <v>58.291957305032994</v>
      </c>
      <c r="T306" s="8">
        <f t="shared" si="116"/>
        <v>59.457796451133653</v>
      </c>
      <c r="U306" s="8">
        <f t="shared" si="116"/>
        <v>60.646952380156328</v>
      </c>
      <c r="V306" s="8">
        <f t="shared" si="116"/>
        <v>61.859891427759457</v>
      </c>
      <c r="W306" s="8">
        <f t="shared" si="116"/>
        <v>63.097089256314646</v>
      </c>
      <c r="X306" s="8">
        <f t="shared" si="116"/>
        <v>64.359031041440943</v>
      </c>
      <c r="Y306" s="8">
        <f t="shared" si="116"/>
        <v>65.646211662269764</v>
      </c>
      <c r="Z306" s="8">
        <f t="shared" si="116"/>
        <v>66.959135895515161</v>
      </c>
      <c r="AA306" s="8">
        <f t="shared" si="116"/>
        <v>68.298318613425465</v>
      </c>
      <c r="AB306" s="8">
        <f t="shared" si="116"/>
        <v>69.664284985693982</v>
      </c>
      <c r="AC306" s="8">
        <f t="shared" si="116"/>
        <v>71.057570685407867</v>
      </c>
      <c r="AD306" s="8">
        <f t="shared" si="116"/>
        <v>72.478722099116027</v>
      </c>
      <c r="AE306" s="8">
        <f t="shared" si="116"/>
        <v>73.928296541098348</v>
      </c>
      <c r="AF306" s="160"/>
    </row>
    <row r="307" spans="1:32" s="44" customFormat="1" ht="15" customHeight="1" outlineLevel="1">
      <c r="A307" s="346"/>
      <c r="B307" s="40"/>
      <c r="C307" s="41"/>
      <c r="D307" s="73" t="s">
        <v>124</v>
      </c>
      <c r="E307" s="57" t="s">
        <v>125</v>
      </c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49">
        <f t="shared" ref="AF307" si="117">SUM(F307:AE307)</f>
        <v>0</v>
      </c>
    </row>
    <row r="308" spans="1:32" s="44" customFormat="1" ht="15" customHeight="1" outlineLevel="1">
      <c r="A308" s="346"/>
      <c r="B308" s="40"/>
      <c r="C308" s="41"/>
      <c r="D308" s="161"/>
      <c r="E308" s="5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60"/>
    </row>
    <row r="309" spans="1:32" s="44" customFormat="1" ht="15" customHeight="1">
      <c r="A309" s="346"/>
      <c r="B309" s="40"/>
      <c r="C309" s="41"/>
      <c r="D309" s="158" t="s">
        <v>126</v>
      </c>
      <c r="E309" s="151" t="s">
        <v>11</v>
      </c>
      <c r="F309" s="8">
        <f>F311+F312+F313</f>
        <v>0</v>
      </c>
      <c r="G309" s="8">
        <f t="shared" ref="G309:AE309" si="118">G311+G312+G313</f>
        <v>0</v>
      </c>
      <c r="H309" s="8">
        <f t="shared" si="118"/>
        <v>0</v>
      </c>
      <c r="I309" s="8">
        <f t="shared" si="118"/>
        <v>0</v>
      </c>
      <c r="J309" s="8">
        <f t="shared" si="118"/>
        <v>0</v>
      </c>
      <c r="K309" s="8">
        <f t="shared" si="118"/>
        <v>0</v>
      </c>
      <c r="L309" s="8">
        <f t="shared" si="118"/>
        <v>0</v>
      </c>
      <c r="M309" s="8">
        <f t="shared" si="118"/>
        <v>0</v>
      </c>
      <c r="N309" s="8">
        <f t="shared" si="118"/>
        <v>0</v>
      </c>
      <c r="O309" s="8">
        <f t="shared" si="118"/>
        <v>0</v>
      </c>
      <c r="P309" s="8">
        <f t="shared" si="118"/>
        <v>0</v>
      </c>
      <c r="Q309" s="8">
        <f t="shared" si="118"/>
        <v>0</v>
      </c>
      <c r="R309" s="8">
        <f t="shared" si="118"/>
        <v>0</v>
      </c>
      <c r="S309" s="8">
        <f t="shared" si="118"/>
        <v>0</v>
      </c>
      <c r="T309" s="8">
        <f t="shared" si="118"/>
        <v>0</v>
      </c>
      <c r="U309" s="8">
        <f t="shared" si="118"/>
        <v>0</v>
      </c>
      <c r="V309" s="8">
        <f t="shared" si="118"/>
        <v>0</v>
      </c>
      <c r="W309" s="8">
        <f t="shared" si="118"/>
        <v>0</v>
      </c>
      <c r="X309" s="8">
        <f t="shared" si="118"/>
        <v>0</v>
      </c>
      <c r="Y309" s="8">
        <f t="shared" si="118"/>
        <v>0</v>
      </c>
      <c r="Z309" s="8">
        <f t="shared" si="118"/>
        <v>0</v>
      </c>
      <c r="AA309" s="8">
        <f t="shared" si="118"/>
        <v>0</v>
      </c>
      <c r="AB309" s="8">
        <f t="shared" si="118"/>
        <v>0</v>
      </c>
      <c r="AC309" s="8">
        <f t="shared" si="118"/>
        <v>0</v>
      </c>
      <c r="AD309" s="8">
        <f t="shared" si="118"/>
        <v>0</v>
      </c>
      <c r="AE309" s="8">
        <f t="shared" si="118"/>
        <v>0</v>
      </c>
      <c r="AF309" s="149">
        <f>SUM(F301:AE301)</f>
        <v>0</v>
      </c>
    </row>
    <row r="310" spans="1:32" s="44" customFormat="1" ht="15" customHeight="1" outlineLevel="1">
      <c r="A310" s="346"/>
      <c r="B310" s="40"/>
      <c r="C310" s="41"/>
      <c r="D310" s="159" t="s">
        <v>143</v>
      </c>
      <c r="E310" s="151" t="s">
        <v>11</v>
      </c>
      <c r="F310" s="8">
        <f>F305+F297+F289+F285+F278</f>
        <v>0</v>
      </c>
      <c r="G310" s="8">
        <f t="shared" ref="G310:AE310" si="119">G305+G297+G289+G285+G278</f>
        <v>0</v>
      </c>
      <c r="H310" s="8">
        <f t="shared" si="119"/>
        <v>0</v>
      </c>
      <c r="I310" s="8">
        <f t="shared" si="119"/>
        <v>0</v>
      </c>
      <c r="J310" s="8">
        <f t="shared" si="119"/>
        <v>0</v>
      </c>
      <c r="K310" s="8">
        <f t="shared" si="119"/>
        <v>0</v>
      </c>
      <c r="L310" s="8">
        <f t="shared" si="119"/>
        <v>0</v>
      </c>
      <c r="M310" s="8">
        <f t="shared" si="119"/>
        <v>0</v>
      </c>
      <c r="N310" s="8">
        <f t="shared" si="119"/>
        <v>0</v>
      </c>
      <c r="O310" s="8">
        <f t="shared" si="119"/>
        <v>0</v>
      </c>
      <c r="P310" s="8">
        <f t="shared" si="119"/>
        <v>0</v>
      </c>
      <c r="Q310" s="8">
        <f t="shared" si="119"/>
        <v>0</v>
      </c>
      <c r="R310" s="8">
        <f t="shared" si="119"/>
        <v>0</v>
      </c>
      <c r="S310" s="8">
        <f t="shared" si="119"/>
        <v>0</v>
      </c>
      <c r="T310" s="8">
        <f t="shared" si="119"/>
        <v>0</v>
      </c>
      <c r="U310" s="8">
        <f t="shared" si="119"/>
        <v>0</v>
      </c>
      <c r="V310" s="8">
        <f t="shared" si="119"/>
        <v>0</v>
      </c>
      <c r="W310" s="8">
        <f t="shared" si="119"/>
        <v>0</v>
      </c>
      <c r="X310" s="8">
        <f t="shared" si="119"/>
        <v>0</v>
      </c>
      <c r="Y310" s="8">
        <f t="shared" si="119"/>
        <v>0</v>
      </c>
      <c r="Z310" s="8">
        <f t="shared" si="119"/>
        <v>0</v>
      </c>
      <c r="AA310" s="8">
        <f t="shared" si="119"/>
        <v>0</v>
      </c>
      <c r="AB310" s="8">
        <f t="shared" si="119"/>
        <v>0</v>
      </c>
      <c r="AC310" s="8">
        <f t="shared" si="119"/>
        <v>0</v>
      </c>
      <c r="AD310" s="8">
        <f t="shared" si="119"/>
        <v>0</v>
      </c>
      <c r="AE310" s="8">
        <f t="shared" si="119"/>
        <v>0</v>
      </c>
      <c r="AF310" s="160"/>
    </row>
    <row r="311" spans="1:32" s="44" customFormat="1" ht="33" customHeight="1" outlineLevel="1">
      <c r="A311" s="346"/>
      <c r="B311" s="40"/>
      <c r="C311" s="41"/>
      <c r="D311" s="154" t="s">
        <v>144</v>
      </c>
      <c r="E311" s="151" t="s">
        <v>11</v>
      </c>
      <c r="F311" s="20">
        <f>F310*10%</f>
        <v>0</v>
      </c>
      <c r="G311" s="20">
        <f t="shared" ref="G311:AE311" si="120">G310*10%</f>
        <v>0</v>
      </c>
      <c r="H311" s="20">
        <f t="shared" si="120"/>
        <v>0</v>
      </c>
      <c r="I311" s="20">
        <f t="shared" si="120"/>
        <v>0</v>
      </c>
      <c r="J311" s="20">
        <f t="shared" si="120"/>
        <v>0</v>
      </c>
      <c r="K311" s="20">
        <f t="shared" si="120"/>
        <v>0</v>
      </c>
      <c r="L311" s="20">
        <f t="shared" si="120"/>
        <v>0</v>
      </c>
      <c r="M311" s="20">
        <f t="shared" si="120"/>
        <v>0</v>
      </c>
      <c r="N311" s="20">
        <f t="shared" si="120"/>
        <v>0</v>
      </c>
      <c r="O311" s="20">
        <f t="shared" si="120"/>
        <v>0</v>
      </c>
      <c r="P311" s="20">
        <f t="shared" si="120"/>
        <v>0</v>
      </c>
      <c r="Q311" s="20">
        <f t="shared" si="120"/>
        <v>0</v>
      </c>
      <c r="R311" s="20">
        <f t="shared" si="120"/>
        <v>0</v>
      </c>
      <c r="S311" s="20">
        <f t="shared" si="120"/>
        <v>0</v>
      </c>
      <c r="T311" s="20">
        <f t="shared" si="120"/>
        <v>0</v>
      </c>
      <c r="U311" s="20">
        <f t="shared" si="120"/>
        <v>0</v>
      </c>
      <c r="V311" s="20">
        <f t="shared" si="120"/>
        <v>0</v>
      </c>
      <c r="W311" s="20">
        <f t="shared" si="120"/>
        <v>0</v>
      </c>
      <c r="X311" s="20">
        <f t="shared" si="120"/>
        <v>0</v>
      </c>
      <c r="Y311" s="20">
        <f t="shared" si="120"/>
        <v>0</v>
      </c>
      <c r="Z311" s="20">
        <f t="shared" si="120"/>
        <v>0</v>
      </c>
      <c r="AA311" s="20">
        <f t="shared" si="120"/>
        <v>0</v>
      </c>
      <c r="AB311" s="20">
        <f t="shared" si="120"/>
        <v>0</v>
      </c>
      <c r="AC311" s="20">
        <f t="shared" si="120"/>
        <v>0</v>
      </c>
      <c r="AD311" s="20">
        <f t="shared" si="120"/>
        <v>0</v>
      </c>
      <c r="AE311" s="20">
        <f t="shared" si="120"/>
        <v>0</v>
      </c>
      <c r="AF311" s="160"/>
    </row>
    <row r="312" spans="1:32" s="44" customFormat="1" ht="15" customHeight="1" outlineLevel="1">
      <c r="A312" s="346"/>
      <c r="B312" s="40"/>
      <c r="C312" s="41"/>
      <c r="D312" s="64" t="s">
        <v>132</v>
      </c>
      <c r="E312" s="57" t="s">
        <v>11</v>
      </c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49">
        <f t="shared" ref="AF312:AF313" si="121">SUM(F312:AE312)</f>
        <v>0</v>
      </c>
    </row>
    <row r="313" spans="1:32" s="44" customFormat="1" ht="15" customHeight="1" outlineLevel="1">
      <c r="A313" s="346"/>
      <c r="B313" s="40"/>
      <c r="C313" s="41"/>
      <c r="D313" s="64" t="s">
        <v>133</v>
      </c>
      <c r="E313" s="57" t="s">
        <v>11</v>
      </c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49">
        <f t="shared" si="121"/>
        <v>0</v>
      </c>
    </row>
    <row r="314" spans="1:32" s="44" customFormat="1" ht="15" customHeight="1">
      <c r="A314" s="346"/>
      <c r="B314" s="40"/>
      <c r="C314" s="41"/>
      <c r="D314" s="162"/>
      <c r="E314" s="16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60"/>
    </row>
    <row r="315" spans="1:32" s="44" customFormat="1" ht="15" customHeight="1">
      <c r="A315" s="346"/>
      <c r="B315" s="40"/>
      <c r="C315" s="41"/>
      <c r="D315" s="164" t="s">
        <v>53</v>
      </c>
      <c r="E315" s="165" t="s">
        <v>11</v>
      </c>
      <c r="F315" s="246">
        <f t="shared" ref="F315:AE315" si="122">F316+F328+F366+F342</f>
        <v>0</v>
      </c>
      <c r="G315" s="246">
        <f t="shared" si="122"/>
        <v>0</v>
      </c>
      <c r="H315" s="246">
        <f t="shared" si="122"/>
        <v>0</v>
      </c>
      <c r="I315" s="246">
        <f t="shared" si="122"/>
        <v>0</v>
      </c>
      <c r="J315" s="246">
        <f t="shared" si="122"/>
        <v>0</v>
      </c>
      <c r="K315" s="246">
        <f t="shared" si="122"/>
        <v>0</v>
      </c>
      <c r="L315" s="246">
        <f t="shared" si="122"/>
        <v>0</v>
      </c>
      <c r="M315" s="246">
        <f t="shared" si="122"/>
        <v>0</v>
      </c>
      <c r="N315" s="246">
        <f t="shared" si="122"/>
        <v>0</v>
      </c>
      <c r="O315" s="246">
        <f t="shared" si="122"/>
        <v>0</v>
      </c>
      <c r="P315" s="246">
        <f t="shared" si="122"/>
        <v>0</v>
      </c>
      <c r="Q315" s="246">
        <f t="shared" si="122"/>
        <v>0</v>
      </c>
      <c r="R315" s="246">
        <f t="shared" si="122"/>
        <v>0</v>
      </c>
      <c r="S315" s="246">
        <f t="shared" si="122"/>
        <v>0</v>
      </c>
      <c r="T315" s="246">
        <f t="shared" si="122"/>
        <v>0</v>
      </c>
      <c r="U315" s="246">
        <f t="shared" si="122"/>
        <v>0</v>
      </c>
      <c r="V315" s="246">
        <f t="shared" si="122"/>
        <v>0</v>
      </c>
      <c r="W315" s="246">
        <f t="shared" si="122"/>
        <v>0</v>
      </c>
      <c r="X315" s="246">
        <f t="shared" si="122"/>
        <v>0</v>
      </c>
      <c r="Y315" s="246">
        <f t="shared" si="122"/>
        <v>0</v>
      </c>
      <c r="Z315" s="246">
        <f t="shared" si="122"/>
        <v>0</v>
      </c>
      <c r="AA315" s="246">
        <f t="shared" si="122"/>
        <v>0</v>
      </c>
      <c r="AB315" s="246">
        <f t="shared" si="122"/>
        <v>0</v>
      </c>
      <c r="AC315" s="246">
        <f t="shared" si="122"/>
        <v>0</v>
      </c>
      <c r="AD315" s="246">
        <f t="shared" si="122"/>
        <v>0</v>
      </c>
      <c r="AE315" s="246">
        <f t="shared" si="122"/>
        <v>24235.980347798264</v>
      </c>
      <c r="AF315" s="166">
        <f>SUM(F315:AE315)</f>
        <v>24235.980347798264</v>
      </c>
    </row>
    <row r="316" spans="1:32" s="44" customFormat="1" ht="15" customHeight="1">
      <c r="A316" s="346"/>
      <c r="B316" s="40"/>
      <c r="C316" s="41"/>
      <c r="D316" s="167" t="s">
        <v>145</v>
      </c>
      <c r="E316" s="168" t="s">
        <v>11</v>
      </c>
      <c r="F316" s="247">
        <f>F317+F324</f>
        <v>0</v>
      </c>
      <c r="G316" s="247">
        <f t="shared" ref="G316:AE316" si="123">G317+G324</f>
        <v>0</v>
      </c>
      <c r="H316" s="247">
        <f t="shared" si="123"/>
        <v>0</v>
      </c>
      <c r="I316" s="247">
        <f t="shared" si="123"/>
        <v>0</v>
      </c>
      <c r="J316" s="247">
        <f t="shared" si="123"/>
        <v>0</v>
      </c>
      <c r="K316" s="247">
        <f t="shared" si="123"/>
        <v>0</v>
      </c>
      <c r="L316" s="247">
        <f t="shared" si="123"/>
        <v>0</v>
      </c>
      <c r="M316" s="247">
        <f t="shared" si="123"/>
        <v>0</v>
      </c>
      <c r="N316" s="247">
        <f t="shared" si="123"/>
        <v>0</v>
      </c>
      <c r="O316" s="247">
        <f t="shared" si="123"/>
        <v>0</v>
      </c>
      <c r="P316" s="247">
        <f t="shared" si="123"/>
        <v>0</v>
      </c>
      <c r="Q316" s="247">
        <f t="shared" si="123"/>
        <v>0</v>
      </c>
      <c r="R316" s="247">
        <f t="shared" si="123"/>
        <v>0</v>
      </c>
      <c r="S316" s="247">
        <f t="shared" si="123"/>
        <v>0</v>
      </c>
      <c r="T316" s="247">
        <f t="shared" si="123"/>
        <v>0</v>
      </c>
      <c r="U316" s="247">
        <f t="shared" si="123"/>
        <v>0</v>
      </c>
      <c r="V316" s="247">
        <f t="shared" si="123"/>
        <v>0</v>
      </c>
      <c r="W316" s="247">
        <f t="shared" si="123"/>
        <v>0</v>
      </c>
      <c r="X316" s="247">
        <f t="shared" si="123"/>
        <v>0</v>
      </c>
      <c r="Y316" s="247">
        <f t="shared" si="123"/>
        <v>0</v>
      </c>
      <c r="Z316" s="247">
        <f t="shared" si="123"/>
        <v>0</v>
      </c>
      <c r="AA316" s="247">
        <f t="shared" si="123"/>
        <v>0</v>
      </c>
      <c r="AB316" s="247">
        <f t="shared" si="123"/>
        <v>0</v>
      </c>
      <c r="AC316" s="247">
        <f t="shared" si="123"/>
        <v>0</v>
      </c>
      <c r="AD316" s="247">
        <f t="shared" si="123"/>
        <v>0</v>
      </c>
      <c r="AE316" s="247">
        <f t="shared" si="123"/>
        <v>24235.980347798264</v>
      </c>
      <c r="AF316" s="169">
        <f>SUM(F316:AE316)</f>
        <v>24235.980347798264</v>
      </c>
    </row>
    <row r="317" spans="1:32" s="44" customFormat="1" ht="15" customHeight="1" outlineLevel="1">
      <c r="A317" s="346"/>
      <c r="B317" s="40"/>
      <c r="C317" s="41"/>
      <c r="D317" s="150" t="s">
        <v>146</v>
      </c>
      <c r="E317" s="151" t="s">
        <v>4</v>
      </c>
      <c r="F317" s="8">
        <f>F321*F318+F322*F319+F323*F320</f>
        <v>0</v>
      </c>
      <c r="G317" s="8">
        <f t="shared" ref="G317:AE317" si="124">G321*G318+G322*G319+G323*G320</f>
        <v>0</v>
      </c>
      <c r="H317" s="8">
        <f t="shared" si="124"/>
        <v>0</v>
      </c>
      <c r="I317" s="8">
        <f t="shared" si="124"/>
        <v>0</v>
      </c>
      <c r="J317" s="8">
        <f t="shared" si="124"/>
        <v>0</v>
      </c>
      <c r="K317" s="8">
        <f t="shared" si="124"/>
        <v>0</v>
      </c>
      <c r="L317" s="8">
        <f t="shared" si="124"/>
        <v>0</v>
      </c>
      <c r="M317" s="8">
        <f t="shared" si="124"/>
        <v>0</v>
      </c>
      <c r="N317" s="8">
        <f t="shared" si="124"/>
        <v>0</v>
      </c>
      <c r="O317" s="8">
        <f t="shared" si="124"/>
        <v>0</v>
      </c>
      <c r="P317" s="8">
        <f t="shared" si="124"/>
        <v>0</v>
      </c>
      <c r="Q317" s="8">
        <f t="shared" si="124"/>
        <v>0</v>
      </c>
      <c r="R317" s="8">
        <f t="shared" si="124"/>
        <v>0</v>
      </c>
      <c r="S317" s="8">
        <f t="shared" si="124"/>
        <v>0</v>
      </c>
      <c r="T317" s="8">
        <f t="shared" si="124"/>
        <v>0</v>
      </c>
      <c r="U317" s="8">
        <f t="shared" si="124"/>
        <v>0</v>
      </c>
      <c r="V317" s="8">
        <f t="shared" si="124"/>
        <v>0</v>
      </c>
      <c r="W317" s="8">
        <f t="shared" si="124"/>
        <v>0</v>
      </c>
      <c r="X317" s="8">
        <f t="shared" si="124"/>
        <v>0</v>
      </c>
      <c r="Y317" s="8">
        <f t="shared" si="124"/>
        <v>0</v>
      </c>
      <c r="Z317" s="8">
        <f t="shared" si="124"/>
        <v>0</v>
      </c>
      <c r="AA317" s="8">
        <f t="shared" si="124"/>
        <v>0</v>
      </c>
      <c r="AB317" s="8">
        <f t="shared" si="124"/>
        <v>0</v>
      </c>
      <c r="AC317" s="8">
        <f t="shared" si="124"/>
        <v>0</v>
      </c>
      <c r="AD317" s="8">
        <f t="shared" si="124"/>
        <v>0</v>
      </c>
      <c r="AE317" s="8">
        <f t="shared" si="124"/>
        <v>24235.980347798264</v>
      </c>
      <c r="AF317" s="170">
        <f t="shared" ref="AF317:AF324" si="125">SUM(F317:AE317)</f>
        <v>24235.980347798264</v>
      </c>
    </row>
    <row r="318" spans="1:32" s="44" customFormat="1" ht="15" customHeight="1" outlineLevel="1">
      <c r="A318" s="346"/>
      <c r="B318" s="40"/>
      <c r="C318" s="41"/>
      <c r="D318" s="153" t="s">
        <v>75</v>
      </c>
      <c r="E318" s="151" t="s">
        <v>4</v>
      </c>
      <c r="F318" s="8">
        <f>'Progn cen ener, pracy'!C14</f>
        <v>437.91126723367211</v>
      </c>
      <c r="G318" s="8">
        <f>'Progn cen ener, pracy'!D14</f>
        <v>440.49549257834553</v>
      </c>
      <c r="H318" s="8">
        <f>'Progn cen ener, pracy'!E14</f>
        <v>458.5664024299125</v>
      </c>
      <c r="I318" s="8">
        <f>'Progn cen ener, pracy'!F14</f>
        <v>467.73773047851074</v>
      </c>
      <c r="J318" s="8">
        <f>'Progn cen ener, pracy'!G14</f>
        <v>477.09248508808093</v>
      </c>
      <c r="K318" s="8">
        <f>'Progn cen ener, pracy'!H14</f>
        <v>486.63433478984257</v>
      </c>
      <c r="L318" s="8">
        <f>'Progn cen ener, pracy'!I14</f>
        <v>496.36702148563938</v>
      </c>
      <c r="M318" s="8">
        <f>'Progn cen ener, pracy'!J14</f>
        <v>495.76873746990418</v>
      </c>
      <c r="N318" s="8">
        <f>'Progn cen ener, pracy'!K14</f>
        <v>495.26374401830878</v>
      </c>
      <c r="O318" s="8">
        <f>'Progn cen ener, pracy'!L14</f>
        <v>494.85285437969139</v>
      </c>
      <c r="P318" s="8">
        <f>'Progn cen ener, pracy'!M14</f>
        <v>494.53690859349143</v>
      </c>
      <c r="Q318" s="8">
        <f>'Progn cen ener, pracy'!N14</f>
        <v>494.31677392030542</v>
      </c>
      <c r="R318" s="8">
        <f>'Progn cen ener, pracy'!O14</f>
        <v>494.19334528210629</v>
      </c>
      <c r="S318" s="8">
        <f>'Progn cen ener, pracy'!P14</f>
        <v>494.16754571230922</v>
      </c>
      <c r="T318" s="8">
        <f>'Progn cen ener, pracy'!Q14</f>
        <v>494.24032681587062</v>
      </c>
      <c r="U318" s="8">
        <f>'Progn cen ener, pracy'!R14</f>
        <v>494.41266923961007</v>
      </c>
      <c r="V318" s="8">
        <f>'Progn cen ener, pracy'!S14</f>
        <v>494.68558315295013</v>
      </c>
      <c r="W318" s="8">
        <f>'Progn cen ener, pracy'!T14</f>
        <v>495.06010873927141</v>
      </c>
      <c r="X318" s="8">
        <f>'Progn cen ener, pracy'!U14</f>
        <v>495.53731669808656</v>
      </c>
      <c r="Y318" s="8">
        <f>'Progn cen ener, pracy'!V14</f>
        <v>496.11830875823773</v>
      </c>
      <c r="Z318" s="8">
        <f>'Progn cen ener, pracy'!W14</f>
        <v>493.72539929197251</v>
      </c>
      <c r="AA318" s="8">
        <f>'Progn cen ener, pracy'!X14</f>
        <v>491.53093714921067</v>
      </c>
      <c r="AB318" s="8">
        <f>'Progn cen ener, pracy'!Y14</f>
        <v>489.5339651661655</v>
      </c>
      <c r="AC318" s="8">
        <f>'Progn cen ener, pracy'!Z14</f>
        <v>487.73360555798001</v>
      </c>
      <c r="AD318" s="8">
        <f>'Progn cen ener, pracy'!AA14</f>
        <v>486.12905953586107</v>
      </c>
      <c r="AE318" s="8">
        <f>'Progn cen ener, pracy'!AB14</f>
        <v>484.71960695596528</v>
      </c>
      <c r="AF318" s="170">
        <f>AVERAGE(F318:AE318)</f>
        <v>485.82044348158854</v>
      </c>
    </row>
    <row r="319" spans="1:32" s="44" customFormat="1" ht="15" customHeight="1" outlineLevel="1">
      <c r="A319" s="346"/>
      <c r="B319" s="40"/>
      <c r="C319" s="41"/>
      <c r="D319" s="153" t="s">
        <v>76</v>
      </c>
      <c r="E319" s="151" t="s">
        <v>4</v>
      </c>
      <c r="F319" s="8">
        <f>'Progn cen ener, pracy'!C15</f>
        <v>449.98079392527762</v>
      </c>
      <c r="G319" s="8">
        <f>'Progn cen ener, pracy'!D15</f>
        <v>452.80640980378314</v>
      </c>
      <c r="H319" s="8">
        <f>'Progn cen ener, pracy'!E15</f>
        <v>471.12353799985885</v>
      </c>
      <c r="I319" s="8">
        <f>'Progn cen ener, pracy'!F15</f>
        <v>480.54600875985602</v>
      </c>
      <c r="J319" s="8">
        <f>'Progn cen ener, pracy'!G15</f>
        <v>490.15692893505309</v>
      </c>
      <c r="K319" s="8">
        <f>'Progn cen ener, pracy'!H15</f>
        <v>499.96006751375421</v>
      </c>
      <c r="L319" s="8">
        <f>'Progn cen ener, pracy'!I15</f>
        <v>509.9592688640293</v>
      </c>
      <c r="M319" s="8">
        <f>'Progn cen ener, pracy'!J15</f>
        <v>509.63282979586188</v>
      </c>
      <c r="N319" s="8">
        <f>'Progn cen ener, pracy'!K15</f>
        <v>509.40511819078557</v>
      </c>
      <c r="O319" s="8">
        <f>'Progn cen ener, pracy'!L15</f>
        <v>509.2770560356177</v>
      </c>
      <c r="P319" s="8">
        <f>'Progn cen ener, pracy'!M15</f>
        <v>509.24959428253629</v>
      </c>
      <c r="Q319" s="8">
        <f>'Progn cen ener, pracy'!N15</f>
        <v>509.32371332313119</v>
      </c>
      <c r="R319" s="8">
        <f>'Progn cen ener, pracy'!O15</f>
        <v>509.50042347298859</v>
      </c>
      <c r="S319" s="8">
        <f>'Progn cen ener, pracy'!P15</f>
        <v>509.78076546700913</v>
      </c>
      <c r="T319" s="8">
        <f>'Progn cen ener, pracy'!Q15</f>
        <v>510.16581096566449</v>
      </c>
      <c r="U319" s="8">
        <f>'Progn cen ener, pracy'!R15</f>
        <v>510.65666307239985</v>
      </c>
      <c r="V319" s="8">
        <f>'Progn cen ener, pracy'!S15</f>
        <v>511.25445686239573</v>
      </c>
      <c r="W319" s="8">
        <f>'Progn cen ener, pracy'!T15</f>
        <v>511.96035992290592</v>
      </c>
      <c r="X319" s="8">
        <f>'Progn cen ener, pracy'!U15</f>
        <v>512.7755729053938</v>
      </c>
      <c r="Y319" s="8">
        <f>'Progn cen ener, pracy'!V15</f>
        <v>513.70133008969106</v>
      </c>
      <c r="Z319" s="8">
        <f>'Progn cen ener, pracy'!W15</f>
        <v>511.66008105005494</v>
      </c>
      <c r="AA319" s="8">
        <f>'Progn cen ener, pracy'!X15</f>
        <v>509.82431254245472</v>
      </c>
      <c r="AB319" s="8">
        <f>'Progn cen ener, pracy'!Y15</f>
        <v>508.19320806727444</v>
      </c>
      <c r="AC319" s="8">
        <f>'Progn cen ener, pracy'!Z15</f>
        <v>506.76603331711118</v>
      </c>
      <c r="AD319" s="8">
        <f>'Progn cen ener, pracy'!AA15</f>
        <v>505.54213585017487</v>
      </c>
      <c r="AE319" s="8">
        <f>'Progn cen ener, pracy'!AB15</f>
        <v>504.52094479656535</v>
      </c>
      <c r="AF319" s="170">
        <f t="shared" ref="AF319:AF320" si="126">AVERAGE(F319:AE319)</f>
        <v>501.45090099275501</v>
      </c>
    </row>
    <row r="320" spans="1:32" s="44" customFormat="1" ht="15" customHeight="1" outlineLevel="1">
      <c r="A320" s="346"/>
      <c r="B320" s="40"/>
      <c r="C320" s="41"/>
      <c r="D320" s="153" t="s">
        <v>77</v>
      </c>
      <c r="E320" s="151" t="s">
        <v>4</v>
      </c>
      <c r="F320" s="8">
        <f>'Progn cen ener, pracy'!C16</f>
        <v>363.34906403115002</v>
      </c>
      <c r="G320" s="8">
        <f>'Progn cen ener, pracy'!D16</f>
        <v>364.44204531177303</v>
      </c>
      <c r="H320" s="8">
        <f>'Progn cen ener, pracy'!E16</f>
        <v>380.99188621800846</v>
      </c>
      <c r="I320" s="8">
        <f>'Progn cen ener, pracy'!F16</f>
        <v>388.61172394236866</v>
      </c>
      <c r="J320" s="8">
        <f>'Progn cen ener, pracy'!G16</f>
        <v>396.38395842121605</v>
      </c>
      <c r="K320" s="8">
        <f>'Progn cen ener, pracy'!H16</f>
        <v>404.31163758964033</v>
      </c>
      <c r="L320" s="8">
        <f>'Progn cen ener, pracy'!I16</f>
        <v>412.39787034143319</v>
      </c>
      <c r="M320" s="8">
        <f>'Progn cen ener, pracy'!J16</f>
        <v>410.12020330281382</v>
      </c>
      <c r="N320" s="8">
        <f>'Progn cen ener, pracy'!K16</f>
        <v>407.90223916787659</v>
      </c>
      <c r="O320" s="8">
        <f>'Progn cen ener, pracy'!L16</f>
        <v>405.7441194322505</v>
      </c>
      <c r="P320" s="8">
        <f>'Progn cen ener, pracy'!M16</f>
        <v>403.64599894710176</v>
      </c>
      <c r="Q320" s="8">
        <f>'Progn cen ener, pracy'!N16</f>
        <v>401.60804608098795</v>
      </c>
      <c r="R320" s="8">
        <f>'Progn cen ener, pracy'!O16</f>
        <v>399.63044288600247</v>
      </c>
      <c r="S320" s="8">
        <f>'Progn cen ener, pracy'!P16</f>
        <v>397.71338526828333</v>
      </c>
      <c r="T320" s="8">
        <f>'Progn cen ener, pracy'!Q16</f>
        <v>395.85708316296416</v>
      </c>
      <c r="U320" s="8">
        <f>'Progn cen ener, pracy'!R16</f>
        <v>394.06176071364553</v>
      </c>
      <c r="V320" s="8">
        <f>'Progn cen ener, pracy'!S16</f>
        <v>392.32765645646629</v>
      </c>
      <c r="W320" s="8">
        <f>'Progn cen ener, pracy'!T16</f>
        <v>390.65502350885799</v>
      </c>
      <c r="X320" s="8">
        <f>'Progn cen ener, pracy'!U16</f>
        <v>389.0441297630648</v>
      </c>
      <c r="Y320" s="8">
        <f>'Progn cen ener, pracy'!V16</f>
        <v>387.49525808451557</v>
      </c>
      <c r="Z320" s="8">
        <f>'Progn cen ener, pracy'!W16</f>
        <v>382.9298876047759</v>
      </c>
      <c r="AA320" s="8">
        <f>'Progn cen ener, pracy'!X16</f>
        <v>378.51951522827005</v>
      </c>
      <c r="AB320" s="8">
        <f>'Progn cen ener, pracy'!Y16</f>
        <v>374.2623148068061</v>
      </c>
      <c r="AC320" s="8">
        <f>'Progn cen ener, pracy'!Z16</f>
        <v>370.15652219143351</v>
      </c>
      <c r="AD320" s="8">
        <f>'Progn cen ener, pracy'!AA16</f>
        <v>366.20043450198358</v>
      </c>
      <c r="AE320" s="8">
        <f>'Progn cen ener, pracy'!AB16</f>
        <v>362.39240942141026</v>
      </c>
      <c r="AF320" s="170">
        <f t="shared" si="126"/>
        <v>389.25979293788856</v>
      </c>
    </row>
    <row r="321" spans="1:32" s="44" customFormat="1" ht="15" customHeight="1" outlineLevel="1">
      <c r="A321" s="346"/>
      <c r="B321" s="40"/>
      <c r="C321" s="41"/>
      <c r="D321" s="64" t="s">
        <v>78</v>
      </c>
      <c r="E321" s="57" t="s">
        <v>72</v>
      </c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>
        <v>50</v>
      </c>
      <c r="AF321" s="157">
        <f t="shared" si="125"/>
        <v>50</v>
      </c>
    </row>
    <row r="322" spans="1:32" s="44" customFormat="1" ht="15" customHeight="1" outlineLevel="1">
      <c r="A322" s="346"/>
      <c r="B322" s="40"/>
      <c r="C322" s="41"/>
      <c r="D322" s="64" t="s">
        <v>79</v>
      </c>
      <c r="E322" s="57" t="s">
        <v>72</v>
      </c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57">
        <f t="shared" si="125"/>
        <v>0</v>
      </c>
    </row>
    <row r="323" spans="1:32" s="44" customFormat="1" ht="15" customHeight="1" outlineLevel="1">
      <c r="A323" s="346"/>
      <c r="B323" s="40"/>
      <c r="C323" s="41"/>
      <c r="D323" s="64" t="s">
        <v>80</v>
      </c>
      <c r="E323" s="57" t="s">
        <v>72</v>
      </c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57">
        <f t="shared" si="125"/>
        <v>0</v>
      </c>
    </row>
    <row r="324" spans="1:32" s="44" customFormat="1" ht="15" customHeight="1" outlineLevel="1">
      <c r="A324" s="346"/>
      <c r="B324" s="40"/>
      <c r="C324" s="41"/>
      <c r="D324" s="150" t="s">
        <v>147</v>
      </c>
      <c r="E324" s="151" t="s">
        <v>11</v>
      </c>
      <c r="F324" s="20">
        <f>F325*F326</f>
        <v>0</v>
      </c>
      <c r="G324" s="20">
        <f t="shared" ref="G324:AE324" si="127">G325*G326</f>
        <v>0</v>
      </c>
      <c r="H324" s="20">
        <f t="shared" si="127"/>
        <v>0</v>
      </c>
      <c r="I324" s="20">
        <f t="shared" si="127"/>
        <v>0</v>
      </c>
      <c r="J324" s="20">
        <f t="shared" si="127"/>
        <v>0</v>
      </c>
      <c r="K324" s="20">
        <f t="shared" si="127"/>
        <v>0</v>
      </c>
      <c r="L324" s="20">
        <f t="shared" si="127"/>
        <v>0</v>
      </c>
      <c r="M324" s="20">
        <f t="shared" si="127"/>
        <v>0</v>
      </c>
      <c r="N324" s="20">
        <f t="shared" si="127"/>
        <v>0</v>
      </c>
      <c r="O324" s="20">
        <f t="shared" si="127"/>
        <v>0</v>
      </c>
      <c r="P324" s="20">
        <f t="shared" si="127"/>
        <v>0</v>
      </c>
      <c r="Q324" s="20">
        <f t="shared" si="127"/>
        <v>0</v>
      </c>
      <c r="R324" s="20">
        <f t="shared" si="127"/>
        <v>0</v>
      </c>
      <c r="S324" s="20">
        <f t="shared" si="127"/>
        <v>0</v>
      </c>
      <c r="T324" s="20">
        <f t="shared" si="127"/>
        <v>0</v>
      </c>
      <c r="U324" s="20">
        <f t="shared" si="127"/>
        <v>0</v>
      </c>
      <c r="V324" s="20">
        <f t="shared" si="127"/>
        <v>0</v>
      </c>
      <c r="W324" s="20">
        <f t="shared" si="127"/>
        <v>0</v>
      </c>
      <c r="X324" s="20">
        <f t="shared" si="127"/>
        <v>0</v>
      </c>
      <c r="Y324" s="20">
        <f t="shared" si="127"/>
        <v>0</v>
      </c>
      <c r="Z324" s="20">
        <f t="shared" si="127"/>
        <v>0</v>
      </c>
      <c r="AA324" s="20">
        <f t="shared" si="127"/>
        <v>0</v>
      </c>
      <c r="AB324" s="20">
        <f t="shared" si="127"/>
        <v>0</v>
      </c>
      <c r="AC324" s="20">
        <f t="shared" si="127"/>
        <v>0</v>
      </c>
      <c r="AD324" s="20">
        <f t="shared" si="127"/>
        <v>0</v>
      </c>
      <c r="AE324" s="20">
        <f t="shared" si="127"/>
        <v>0</v>
      </c>
      <c r="AF324" s="170">
        <f t="shared" si="125"/>
        <v>0</v>
      </c>
    </row>
    <row r="325" spans="1:32" s="146" customFormat="1" ht="27" customHeight="1" outlineLevel="1">
      <c r="A325" s="346"/>
      <c r="B325" s="142"/>
      <c r="C325" s="143"/>
      <c r="D325" s="155" t="s">
        <v>89</v>
      </c>
      <c r="E325" s="171" t="s">
        <v>90</v>
      </c>
      <c r="F325" s="207">
        <f>F286</f>
        <v>11496.493171230943</v>
      </c>
      <c r="G325" s="207">
        <f t="shared" ref="G325:AE325" si="128">G286</f>
        <v>11726.423034655561</v>
      </c>
      <c r="H325" s="207">
        <f t="shared" si="128"/>
        <v>11960.951495348672</v>
      </c>
      <c r="I325" s="207">
        <f t="shared" si="128"/>
        <v>12200.170525255646</v>
      </c>
      <c r="J325" s="207">
        <f t="shared" si="128"/>
        <v>12444.173935760758</v>
      </c>
      <c r="K325" s="207">
        <f t="shared" si="128"/>
        <v>12693.057414475974</v>
      </c>
      <c r="L325" s="207">
        <f t="shared" si="128"/>
        <v>12946.918562765493</v>
      </c>
      <c r="M325" s="207">
        <f t="shared" si="128"/>
        <v>13205.856934020803</v>
      </c>
      <c r="N325" s="207">
        <f t="shared" si="128"/>
        <v>13469.974072701219</v>
      </c>
      <c r="O325" s="207">
        <f t="shared" si="128"/>
        <v>13739.373554155243</v>
      </c>
      <c r="P325" s="207">
        <f t="shared" si="128"/>
        <v>14014.161025238349</v>
      </c>
      <c r="Q325" s="207">
        <f t="shared" si="128"/>
        <v>14294.444245743116</v>
      </c>
      <c r="R325" s="207">
        <f t="shared" si="128"/>
        <v>14580.333130657978</v>
      </c>
      <c r="S325" s="207">
        <f t="shared" si="128"/>
        <v>14871.939793271138</v>
      </c>
      <c r="T325" s="207">
        <f t="shared" si="128"/>
        <v>15169.378589136561</v>
      </c>
      <c r="U325" s="207">
        <f t="shared" si="128"/>
        <v>15472.766160919293</v>
      </c>
      <c r="V325" s="207">
        <f t="shared" si="128"/>
        <v>15782.221484137679</v>
      </c>
      <c r="W325" s="207">
        <f t="shared" si="128"/>
        <v>16097.865913820433</v>
      </c>
      <c r="X325" s="207">
        <f t="shared" si="128"/>
        <v>16419.823232096842</v>
      </c>
      <c r="Y325" s="207">
        <f t="shared" si="128"/>
        <v>16748.219696738779</v>
      </c>
      <c r="Z325" s="207">
        <f t="shared" si="128"/>
        <v>17083.184090673556</v>
      </c>
      <c r="AA325" s="207">
        <f t="shared" si="128"/>
        <v>17424.847772487028</v>
      </c>
      <c r="AB325" s="207">
        <f t="shared" si="128"/>
        <v>17773.344727936768</v>
      </c>
      <c r="AC325" s="207">
        <f t="shared" si="128"/>
        <v>18128.811622495505</v>
      </c>
      <c r="AD325" s="207">
        <f t="shared" si="128"/>
        <v>18491.387854945417</v>
      </c>
      <c r="AE325" s="207">
        <f t="shared" si="128"/>
        <v>18861.215612044325</v>
      </c>
      <c r="AF325" s="172"/>
    </row>
    <row r="326" spans="1:32" s="44" customFormat="1" ht="15" customHeight="1" outlineLevel="1">
      <c r="A326" s="346"/>
      <c r="B326" s="40"/>
      <c r="C326" s="41"/>
      <c r="D326" s="64" t="s">
        <v>91</v>
      </c>
      <c r="E326" s="57" t="s">
        <v>92</v>
      </c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  <c r="AB326" s="99"/>
      <c r="AC326" s="99"/>
      <c r="AD326" s="99"/>
      <c r="AE326" s="99"/>
      <c r="AF326" s="77"/>
    </row>
    <row r="327" spans="1:32" s="44" customFormat="1" ht="15" customHeight="1" outlineLevel="1">
      <c r="A327" s="346"/>
      <c r="B327" s="40"/>
      <c r="C327" s="41"/>
      <c r="D327" s="73"/>
      <c r="E327" s="57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77"/>
    </row>
    <row r="328" spans="1:32" s="44" customFormat="1" ht="30" customHeight="1">
      <c r="A328" s="346"/>
      <c r="B328" s="40"/>
      <c r="C328" s="41" t="s">
        <v>148</v>
      </c>
      <c r="D328" s="173" t="s">
        <v>113</v>
      </c>
      <c r="E328" s="66" t="s">
        <v>11</v>
      </c>
      <c r="F328" s="7">
        <f t="shared" ref="F328:AE328" si="129">F329+F334</f>
        <v>0</v>
      </c>
      <c r="G328" s="7">
        <f t="shared" si="129"/>
        <v>0</v>
      </c>
      <c r="H328" s="7">
        <f t="shared" si="129"/>
        <v>0</v>
      </c>
      <c r="I328" s="7">
        <f t="shared" si="129"/>
        <v>0</v>
      </c>
      <c r="J328" s="7">
        <f t="shared" si="129"/>
        <v>0</v>
      </c>
      <c r="K328" s="7">
        <f t="shared" si="129"/>
        <v>0</v>
      </c>
      <c r="L328" s="7">
        <f t="shared" si="129"/>
        <v>0</v>
      </c>
      <c r="M328" s="7">
        <f t="shared" si="129"/>
        <v>0</v>
      </c>
      <c r="N328" s="7">
        <f t="shared" si="129"/>
        <v>0</v>
      </c>
      <c r="O328" s="7">
        <f t="shared" si="129"/>
        <v>0</v>
      </c>
      <c r="P328" s="7">
        <f t="shared" si="129"/>
        <v>0</v>
      </c>
      <c r="Q328" s="7">
        <f t="shared" si="129"/>
        <v>0</v>
      </c>
      <c r="R328" s="7">
        <f t="shared" si="129"/>
        <v>0</v>
      </c>
      <c r="S328" s="7">
        <f t="shared" si="129"/>
        <v>0</v>
      </c>
      <c r="T328" s="7">
        <f t="shared" si="129"/>
        <v>0</v>
      </c>
      <c r="U328" s="7">
        <f t="shared" si="129"/>
        <v>0</v>
      </c>
      <c r="V328" s="7">
        <f t="shared" si="129"/>
        <v>0</v>
      </c>
      <c r="W328" s="7">
        <f t="shared" si="129"/>
        <v>0</v>
      </c>
      <c r="X328" s="7">
        <f t="shared" si="129"/>
        <v>0</v>
      </c>
      <c r="Y328" s="7">
        <f t="shared" si="129"/>
        <v>0</v>
      </c>
      <c r="Z328" s="7">
        <f t="shared" si="129"/>
        <v>0</v>
      </c>
      <c r="AA328" s="7">
        <f t="shared" si="129"/>
        <v>0</v>
      </c>
      <c r="AB328" s="7">
        <f t="shared" si="129"/>
        <v>0</v>
      </c>
      <c r="AC328" s="7">
        <f t="shared" si="129"/>
        <v>0</v>
      </c>
      <c r="AD328" s="7">
        <f t="shared" si="129"/>
        <v>0</v>
      </c>
      <c r="AE328" s="7">
        <f t="shared" si="129"/>
        <v>0</v>
      </c>
      <c r="AF328" s="174">
        <f>SUM(F328:AE328)</f>
        <v>0</v>
      </c>
    </row>
    <row r="329" spans="1:32" s="44" customFormat="1" ht="15" customHeight="1">
      <c r="A329" s="346"/>
      <c r="B329" s="40"/>
      <c r="C329" s="41"/>
      <c r="D329" s="69" t="s">
        <v>55</v>
      </c>
      <c r="E329" s="168" t="s">
        <v>11</v>
      </c>
      <c r="F329" s="247">
        <f>SUM(F330:F333)</f>
        <v>0</v>
      </c>
      <c r="G329" s="247">
        <f t="shared" ref="G329:AE329" si="130">SUM(G330:G333)</f>
        <v>0</v>
      </c>
      <c r="H329" s="247">
        <f t="shared" si="130"/>
        <v>0</v>
      </c>
      <c r="I329" s="247">
        <f t="shared" si="130"/>
        <v>0</v>
      </c>
      <c r="J329" s="247">
        <f t="shared" si="130"/>
        <v>0</v>
      </c>
      <c r="K329" s="247">
        <f t="shared" si="130"/>
        <v>0</v>
      </c>
      <c r="L329" s="247">
        <f t="shared" si="130"/>
        <v>0</v>
      </c>
      <c r="M329" s="247">
        <f t="shared" si="130"/>
        <v>0</v>
      </c>
      <c r="N329" s="247">
        <f t="shared" si="130"/>
        <v>0</v>
      </c>
      <c r="O329" s="247">
        <f t="shared" si="130"/>
        <v>0</v>
      </c>
      <c r="P329" s="247">
        <f t="shared" si="130"/>
        <v>0</v>
      </c>
      <c r="Q329" s="247">
        <f t="shared" si="130"/>
        <v>0</v>
      </c>
      <c r="R329" s="247">
        <f t="shared" si="130"/>
        <v>0</v>
      </c>
      <c r="S329" s="247">
        <f t="shared" si="130"/>
        <v>0</v>
      </c>
      <c r="T329" s="247">
        <f t="shared" si="130"/>
        <v>0</v>
      </c>
      <c r="U329" s="247">
        <f t="shared" si="130"/>
        <v>0</v>
      </c>
      <c r="V329" s="247">
        <f t="shared" si="130"/>
        <v>0</v>
      </c>
      <c r="W329" s="247">
        <f t="shared" si="130"/>
        <v>0</v>
      </c>
      <c r="X329" s="247">
        <f t="shared" si="130"/>
        <v>0</v>
      </c>
      <c r="Y329" s="247">
        <f t="shared" si="130"/>
        <v>0</v>
      </c>
      <c r="Z329" s="247">
        <f t="shared" si="130"/>
        <v>0</v>
      </c>
      <c r="AA329" s="247">
        <f t="shared" si="130"/>
        <v>0</v>
      </c>
      <c r="AB329" s="247">
        <f t="shared" si="130"/>
        <v>0</v>
      </c>
      <c r="AC329" s="247">
        <f t="shared" si="130"/>
        <v>0</v>
      </c>
      <c r="AD329" s="247">
        <f t="shared" si="130"/>
        <v>0</v>
      </c>
      <c r="AE329" s="247">
        <f t="shared" si="130"/>
        <v>0</v>
      </c>
      <c r="AF329" s="169">
        <f>SUM(F329:AE329)</f>
        <v>0</v>
      </c>
    </row>
    <row r="330" spans="1:32" s="44" customFormat="1" ht="15" customHeight="1" outlineLevel="1">
      <c r="A330" s="346"/>
      <c r="B330" s="40"/>
      <c r="C330" s="41"/>
      <c r="D330" s="73" t="s">
        <v>58</v>
      </c>
      <c r="E330" s="57" t="s">
        <v>11</v>
      </c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57">
        <f t="shared" ref="AF330:AF340" si="131">SUM(F330:AE330)</f>
        <v>0</v>
      </c>
    </row>
    <row r="331" spans="1:32" s="44" customFormat="1" ht="15" customHeight="1" outlineLevel="1">
      <c r="A331" s="346"/>
      <c r="B331" s="40"/>
      <c r="C331" s="41"/>
      <c r="D331" s="74" t="s">
        <v>60</v>
      </c>
      <c r="E331" s="57" t="s">
        <v>11</v>
      </c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57">
        <f t="shared" si="131"/>
        <v>0</v>
      </c>
    </row>
    <row r="332" spans="1:32" s="44" customFormat="1" ht="15" customHeight="1" outlineLevel="1">
      <c r="A332" s="346"/>
      <c r="B332" s="40"/>
      <c r="C332" s="41"/>
      <c r="D332" s="73" t="s">
        <v>61</v>
      </c>
      <c r="E332" s="57" t="s">
        <v>11</v>
      </c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57">
        <f t="shared" si="131"/>
        <v>0</v>
      </c>
    </row>
    <row r="333" spans="1:32" s="44" customFormat="1" ht="15" customHeight="1" outlineLevel="1">
      <c r="A333" s="346"/>
      <c r="B333" s="40"/>
      <c r="C333" s="41"/>
      <c r="D333" s="74" t="s">
        <v>62</v>
      </c>
      <c r="E333" s="57" t="s">
        <v>11</v>
      </c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57">
        <f t="shared" si="131"/>
        <v>0</v>
      </c>
    </row>
    <row r="334" spans="1:32" s="44" customFormat="1" ht="15" customHeight="1">
      <c r="A334" s="346"/>
      <c r="B334" s="40"/>
      <c r="C334" s="41"/>
      <c r="D334" s="175" t="s">
        <v>63</v>
      </c>
      <c r="E334" s="66" t="s">
        <v>11</v>
      </c>
      <c r="F334" s="7">
        <f>SUM(F335:F340)</f>
        <v>0</v>
      </c>
      <c r="G334" s="7">
        <f t="shared" ref="G334:AE334" si="132">SUM(G335:G340)</f>
        <v>0</v>
      </c>
      <c r="H334" s="7">
        <f t="shared" si="132"/>
        <v>0</v>
      </c>
      <c r="I334" s="7">
        <f t="shared" si="132"/>
        <v>0</v>
      </c>
      <c r="J334" s="7">
        <f t="shared" si="132"/>
        <v>0</v>
      </c>
      <c r="K334" s="7">
        <f t="shared" si="132"/>
        <v>0</v>
      </c>
      <c r="L334" s="7">
        <f t="shared" si="132"/>
        <v>0</v>
      </c>
      <c r="M334" s="7">
        <f t="shared" si="132"/>
        <v>0</v>
      </c>
      <c r="N334" s="7">
        <f t="shared" si="132"/>
        <v>0</v>
      </c>
      <c r="O334" s="7">
        <f t="shared" si="132"/>
        <v>0</v>
      </c>
      <c r="P334" s="7">
        <f t="shared" si="132"/>
        <v>0</v>
      </c>
      <c r="Q334" s="7">
        <f t="shared" si="132"/>
        <v>0</v>
      </c>
      <c r="R334" s="7">
        <f t="shared" si="132"/>
        <v>0</v>
      </c>
      <c r="S334" s="7">
        <f t="shared" si="132"/>
        <v>0</v>
      </c>
      <c r="T334" s="7">
        <f t="shared" si="132"/>
        <v>0</v>
      </c>
      <c r="U334" s="7">
        <f t="shared" si="132"/>
        <v>0</v>
      </c>
      <c r="V334" s="7">
        <f t="shared" si="132"/>
        <v>0</v>
      </c>
      <c r="W334" s="7">
        <f t="shared" si="132"/>
        <v>0</v>
      </c>
      <c r="X334" s="7">
        <f t="shared" si="132"/>
        <v>0</v>
      </c>
      <c r="Y334" s="7">
        <f t="shared" si="132"/>
        <v>0</v>
      </c>
      <c r="Z334" s="7">
        <f t="shared" si="132"/>
        <v>0</v>
      </c>
      <c r="AA334" s="7">
        <f t="shared" si="132"/>
        <v>0</v>
      </c>
      <c r="AB334" s="7">
        <f t="shared" si="132"/>
        <v>0</v>
      </c>
      <c r="AC334" s="7">
        <f t="shared" si="132"/>
        <v>0</v>
      </c>
      <c r="AD334" s="7">
        <f t="shared" si="132"/>
        <v>0</v>
      </c>
      <c r="AE334" s="7">
        <f t="shared" si="132"/>
        <v>0</v>
      </c>
      <c r="AF334" s="174">
        <f>SUM(F334:AE334)</f>
        <v>0</v>
      </c>
    </row>
    <row r="335" spans="1:32" s="44" customFormat="1" ht="15" customHeight="1" outlineLevel="1">
      <c r="A335" s="346"/>
      <c r="B335" s="40"/>
      <c r="C335" s="41"/>
      <c r="D335" s="73" t="s">
        <v>65</v>
      </c>
      <c r="E335" s="57" t="s">
        <v>11</v>
      </c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57">
        <f t="shared" si="131"/>
        <v>0</v>
      </c>
    </row>
    <row r="336" spans="1:32" s="44" customFormat="1" ht="15" customHeight="1" outlineLevel="1">
      <c r="A336" s="346"/>
      <c r="B336" s="40"/>
      <c r="C336" s="176">
        <v>0.01</v>
      </c>
      <c r="D336" s="73" t="s">
        <v>66</v>
      </c>
      <c r="E336" s="57" t="s">
        <v>11</v>
      </c>
      <c r="F336" s="18"/>
      <c r="G336" s="18">
        <f>F336</f>
        <v>0</v>
      </c>
      <c r="H336" s="18">
        <f t="shared" ref="H336:AE336" si="133">G336</f>
        <v>0</v>
      </c>
      <c r="I336" s="18">
        <f t="shared" si="133"/>
        <v>0</v>
      </c>
      <c r="J336" s="18">
        <f t="shared" si="133"/>
        <v>0</v>
      </c>
      <c r="K336" s="18">
        <f t="shared" si="133"/>
        <v>0</v>
      </c>
      <c r="L336" s="18">
        <f t="shared" si="133"/>
        <v>0</v>
      </c>
      <c r="M336" s="18">
        <f t="shared" si="133"/>
        <v>0</v>
      </c>
      <c r="N336" s="18">
        <f t="shared" si="133"/>
        <v>0</v>
      </c>
      <c r="O336" s="18">
        <f t="shared" si="133"/>
        <v>0</v>
      </c>
      <c r="P336" s="18">
        <f t="shared" si="133"/>
        <v>0</v>
      </c>
      <c r="Q336" s="18">
        <f t="shared" si="133"/>
        <v>0</v>
      </c>
      <c r="R336" s="18">
        <f t="shared" si="133"/>
        <v>0</v>
      </c>
      <c r="S336" s="18">
        <f t="shared" si="133"/>
        <v>0</v>
      </c>
      <c r="T336" s="18">
        <f t="shared" si="133"/>
        <v>0</v>
      </c>
      <c r="U336" s="18">
        <f t="shared" si="133"/>
        <v>0</v>
      </c>
      <c r="V336" s="18">
        <f t="shared" si="133"/>
        <v>0</v>
      </c>
      <c r="W336" s="18">
        <f t="shared" si="133"/>
        <v>0</v>
      </c>
      <c r="X336" s="18">
        <f t="shared" si="133"/>
        <v>0</v>
      </c>
      <c r="Y336" s="18">
        <f t="shared" si="133"/>
        <v>0</v>
      </c>
      <c r="Z336" s="18">
        <f t="shared" si="133"/>
        <v>0</v>
      </c>
      <c r="AA336" s="18">
        <f t="shared" si="133"/>
        <v>0</v>
      </c>
      <c r="AB336" s="18">
        <f t="shared" si="133"/>
        <v>0</v>
      </c>
      <c r="AC336" s="18">
        <f t="shared" si="133"/>
        <v>0</v>
      </c>
      <c r="AD336" s="18">
        <f t="shared" si="133"/>
        <v>0</v>
      </c>
      <c r="AE336" s="18">
        <f t="shared" si="133"/>
        <v>0</v>
      </c>
      <c r="AF336" s="157">
        <f t="shared" si="131"/>
        <v>0</v>
      </c>
    </row>
    <row r="337" spans="1:32" s="44" customFormat="1" ht="15" customHeight="1" outlineLevel="1">
      <c r="A337" s="346"/>
      <c r="B337" s="40"/>
      <c r="C337" s="176">
        <v>0.01</v>
      </c>
      <c r="D337" s="73" t="s">
        <v>67</v>
      </c>
      <c r="E337" s="57" t="s">
        <v>11</v>
      </c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57">
        <f t="shared" si="131"/>
        <v>0</v>
      </c>
    </row>
    <row r="338" spans="1:32" ht="15" customHeight="1" outlineLevel="1">
      <c r="A338" s="346"/>
      <c r="C338" s="177">
        <v>0.02</v>
      </c>
      <c r="D338" s="73" t="s">
        <v>25</v>
      </c>
      <c r="E338" s="57" t="s">
        <v>11</v>
      </c>
      <c r="F338" s="161"/>
      <c r="G338" s="161"/>
      <c r="H338" s="161"/>
      <c r="I338" s="161"/>
      <c r="J338" s="161"/>
      <c r="K338" s="161"/>
      <c r="L338" s="161"/>
      <c r="M338" s="161"/>
      <c r="N338" s="161"/>
      <c r="O338" s="161"/>
      <c r="P338" s="161"/>
      <c r="Q338" s="161"/>
      <c r="R338" s="161"/>
      <c r="S338" s="161"/>
      <c r="T338" s="161"/>
      <c r="U338" s="161"/>
      <c r="V338" s="161"/>
      <c r="W338" s="161"/>
      <c r="X338" s="161"/>
      <c r="Y338" s="161"/>
      <c r="Z338" s="161"/>
      <c r="AA338" s="161"/>
      <c r="AB338" s="161"/>
      <c r="AC338" s="161"/>
      <c r="AD338" s="161"/>
      <c r="AE338" s="161"/>
      <c r="AF338" s="157">
        <f t="shared" si="131"/>
        <v>0</v>
      </c>
    </row>
    <row r="339" spans="1:32" ht="15.6" customHeight="1" outlineLevel="1">
      <c r="A339" s="346"/>
      <c r="C339" s="177">
        <v>1.4999999999999999E-2</v>
      </c>
      <c r="D339" s="73" t="s">
        <v>27</v>
      </c>
      <c r="E339" s="57" t="s">
        <v>11</v>
      </c>
      <c r="F339" s="161"/>
      <c r="G339" s="161"/>
      <c r="H339" s="161"/>
      <c r="I339" s="161"/>
      <c r="J339" s="161"/>
      <c r="K339" s="161"/>
      <c r="L339" s="161"/>
      <c r="M339" s="161"/>
      <c r="N339" s="161"/>
      <c r="O339" s="161"/>
      <c r="P339" s="161"/>
      <c r="Q339" s="161"/>
      <c r="R339" s="161"/>
      <c r="S339" s="161"/>
      <c r="T339" s="161"/>
      <c r="U339" s="161"/>
      <c r="V339" s="161"/>
      <c r="W339" s="161"/>
      <c r="X339" s="161"/>
      <c r="Y339" s="161"/>
      <c r="Z339" s="161"/>
      <c r="AA339" s="161"/>
      <c r="AB339" s="161"/>
      <c r="AC339" s="161"/>
      <c r="AD339" s="161"/>
      <c r="AE339" s="161"/>
      <c r="AF339" s="157">
        <f t="shared" si="131"/>
        <v>0</v>
      </c>
    </row>
    <row r="340" spans="1:32" ht="17.649999999999999" customHeight="1" outlineLevel="1">
      <c r="A340" s="346"/>
      <c r="C340" s="178"/>
      <c r="D340" s="58" t="s">
        <v>114</v>
      </c>
      <c r="E340" s="57" t="s">
        <v>11</v>
      </c>
      <c r="F340" s="161"/>
      <c r="G340" s="161"/>
      <c r="H340" s="161"/>
      <c r="I340" s="161"/>
      <c r="J340" s="161"/>
      <c r="K340" s="161"/>
      <c r="L340" s="161"/>
      <c r="M340" s="161"/>
      <c r="N340" s="161"/>
      <c r="O340" s="161"/>
      <c r="P340" s="161"/>
      <c r="Q340" s="161"/>
      <c r="R340" s="161"/>
      <c r="S340" s="161"/>
      <c r="T340" s="161"/>
      <c r="U340" s="161"/>
      <c r="V340" s="161"/>
      <c r="W340" s="161"/>
      <c r="X340" s="161"/>
      <c r="Y340" s="161"/>
      <c r="Z340" s="161"/>
      <c r="AA340" s="161"/>
      <c r="AB340" s="161"/>
      <c r="AC340" s="161"/>
      <c r="AD340" s="161"/>
      <c r="AE340" s="161"/>
      <c r="AF340" s="157">
        <f t="shared" si="131"/>
        <v>0</v>
      </c>
    </row>
    <row r="341" spans="1:32" outlineLevel="1">
      <c r="A341" s="346"/>
      <c r="C341" s="178"/>
      <c r="D341" s="161"/>
      <c r="E341" s="161"/>
      <c r="F341" s="161"/>
      <c r="G341" s="161"/>
      <c r="H341" s="161"/>
      <c r="I341" s="161"/>
      <c r="J341" s="161"/>
      <c r="K341" s="161"/>
      <c r="L341" s="161"/>
      <c r="M341" s="161"/>
      <c r="N341" s="161"/>
      <c r="O341" s="161"/>
      <c r="P341" s="161"/>
      <c r="Q341" s="161"/>
      <c r="R341" s="161"/>
      <c r="S341" s="161"/>
      <c r="T341" s="161"/>
      <c r="U341" s="161"/>
      <c r="V341" s="161"/>
      <c r="W341" s="161"/>
      <c r="X341" s="161"/>
      <c r="Y341" s="161"/>
      <c r="Z341" s="161"/>
      <c r="AA341" s="161"/>
      <c r="AB341" s="161"/>
      <c r="AC341" s="161"/>
      <c r="AD341" s="161"/>
      <c r="AE341" s="161"/>
      <c r="AF341" s="179"/>
    </row>
    <row r="342" spans="1:32" ht="72">
      <c r="A342" s="346"/>
      <c r="C342" s="41" t="s">
        <v>115</v>
      </c>
      <c r="D342" s="173" t="s">
        <v>116</v>
      </c>
      <c r="E342" s="180" t="s">
        <v>11</v>
      </c>
      <c r="F342" s="341">
        <f t="shared" ref="F342:AE342" si="134">F343+F348+F356+F360</f>
        <v>0</v>
      </c>
      <c r="G342" s="248">
        <f t="shared" si="134"/>
        <v>0</v>
      </c>
      <c r="H342" s="248">
        <f t="shared" si="134"/>
        <v>0</v>
      </c>
      <c r="I342" s="248">
        <f t="shared" si="134"/>
        <v>0</v>
      </c>
      <c r="J342" s="248">
        <f t="shared" si="134"/>
        <v>0</v>
      </c>
      <c r="K342" s="248">
        <f t="shared" si="134"/>
        <v>0</v>
      </c>
      <c r="L342" s="248">
        <f t="shared" si="134"/>
        <v>0</v>
      </c>
      <c r="M342" s="248">
        <f t="shared" si="134"/>
        <v>0</v>
      </c>
      <c r="N342" s="248">
        <f t="shared" si="134"/>
        <v>0</v>
      </c>
      <c r="O342" s="248">
        <f t="shared" si="134"/>
        <v>0</v>
      </c>
      <c r="P342" s="248">
        <f t="shared" si="134"/>
        <v>0</v>
      </c>
      <c r="Q342" s="248">
        <f t="shared" si="134"/>
        <v>0</v>
      </c>
      <c r="R342" s="248">
        <f t="shared" si="134"/>
        <v>0</v>
      </c>
      <c r="S342" s="248">
        <f t="shared" si="134"/>
        <v>0</v>
      </c>
      <c r="T342" s="248">
        <f t="shared" si="134"/>
        <v>0</v>
      </c>
      <c r="U342" s="248">
        <f t="shared" si="134"/>
        <v>0</v>
      </c>
      <c r="V342" s="248">
        <f t="shared" si="134"/>
        <v>0</v>
      </c>
      <c r="W342" s="248">
        <f t="shared" si="134"/>
        <v>0</v>
      </c>
      <c r="X342" s="248">
        <f t="shared" si="134"/>
        <v>0</v>
      </c>
      <c r="Y342" s="248">
        <f t="shared" si="134"/>
        <v>0</v>
      </c>
      <c r="Z342" s="248">
        <f t="shared" si="134"/>
        <v>0</v>
      </c>
      <c r="AA342" s="248">
        <f t="shared" si="134"/>
        <v>0</v>
      </c>
      <c r="AB342" s="248">
        <f t="shared" si="134"/>
        <v>0</v>
      </c>
      <c r="AC342" s="248">
        <f t="shared" si="134"/>
        <v>0</v>
      </c>
      <c r="AD342" s="248">
        <f t="shared" si="134"/>
        <v>0</v>
      </c>
      <c r="AE342" s="248">
        <f t="shared" si="134"/>
        <v>0</v>
      </c>
      <c r="AF342" s="249">
        <f>SUM(F342:AE342)</f>
        <v>0</v>
      </c>
    </row>
    <row r="343" spans="1:32">
      <c r="A343" s="346"/>
      <c r="C343" s="178"/>
      <c r="D343" s="181" t="s">
        <v>55</v>
      </c>
      <c r="E343" s="182" t="s">
        <v>11</v>
      </c>
      <c r="F343" s="250">
        <f>SUM(F344:F347)</f>
        <v>0</v>
      </c>
      <c r="G343" s="250">
        <f t="shared" ref="G343:AE343" si="135">SUM(G344:G347)</f>
        <v>0</v>
      </c>
      <c r="H343" s="250">
        <f t="shared" si="135"/>
        <v>0</v>
      </c>
      <c r="I343" s="250">
        <f t="shared" si="135"/>
        <v>0</v>
      </c>
      <c r="J343" s="250">
        <f t="shared" si="135"/>
        <v>0</v>
      </c>
      <c r="K343" s="250">
        <f t="shared" si="135"/>
        <v>0</v>
      </c>
      <c r="L343" s="250">
        <f t="shared" si="135"/>
        <v>0</v>
      </c>
      <c r="M343" s="250">
        <f t="shared" si="135"/>
        <v>0</v>
      </c>
      <c r="N343" s="250">
        <f t="shared" si="135"/>
        <v>0</v>
      </c>
      <c r="O343" s="250">
        <f t="shared" si="135"/>
        <v>0</v>
      </c>
      <c r="P343" s="250">
        <f t="shared" si="135"/>
        <v>0</v>
      </c>
      <c r="Q343" s="250">
        <f t="shared" si="135"/>
        <v>0</v>
      </c>
      <c r="R343" s="250">
        <f t="shared" si="135"/>
        <v>0</v>
      </c>
      <c r="S343" s="250">
        <f t="shared" si="135"/>
        <v>0</v>
      </c>
      <c r="T343" s="250">
        <f t="shared" si="135"/>
        <v>0</v>
      </c>
      <c r="U343" s="250">
        <f t="shared" si="135"/>
        <v>0</v>
      </c>
      <c r="V343" s="250">
        <f t="shared" si="135"/>
        <v>0</v>
      </c>
      <c r="W343" s="250">
        <f t="shared" si="135"/>
        <v>0</v>
      </c>
      <c r="X343" s="250">
        <f t="shared" si="135"/>
        <v>0</v>
      </c>
      <c r="Y343" s="250">
        <f t="shared" si="135"/>
        <v>0</v>
      </c>
      <c r="Z343" s="250">
        <f t="shared" si="135"/>
        <v>0</v>
      </c>
      <c r="AA343" s="250">
        <f t="shared" si="135"/>
        <v>0</v>
      </c>
      <c r="AB343" s="250">
        <f t="shared" si="135"/>
        <v>0</v>
      </c>
      <c r="AC343" s="250">
        <f t="shared" si="135"/>
        <v>0</v>
      </c>
      <c r="AD343" s="250">
        <f t="shared" si="135"/>
        <v>0</v>
      </c>
      <c r="AE343" s="250">
        <f t="shared" si="135"/>
        <v>0</v>
      </c>
      <c r="AF343" s="251">
        <f>SUM(F343:AE343)</f>
        <v>0</v>
      </c>
    </row>
    <row r="344" spans="1:32" outlineLevel="1">
      <c r="A344" s="346"/>
      <c r="C344" s="178"/>
      <c r="D344" s="73" t="s">
        <v>58</v>
      </c>
      <c r="E344" s="76" t="s">
        <v>11</v>
      </c>
      <c r="F344" s="161"/>
      <c r="G344" s="161"/>
      <c r="H344" s="161"/>
      <c r="I344" s="161"/>
      <c r="J344" s="161"/>
      <c r="K344" s="161"/>
      <c r="L344" s="161"/>
      <c r="M344" s="161"/>
      <c r="N344" s="161"/>
      <c r="O344" s="161"/>
      <c r="P344" s="161"/>
      <c r="Q344" s="161"/>
      <c r="R344" s="161"/>
      <c r="S344" s="161"/>
      <c r="T344" s="161"/>
      <c r="U344" s="161"/>
      <c r="V344" s="161"/>
      <c r="W344" s="161"/>
      <c r="X344" s="161"/>
      <c r="Y344" s="161"/>
      <c r="Z344" s="161"/>
      <c r="AA344" s="161"/>
      <c r="AB344" s="161"/>
      <c r="AC344" s="161"/>
      <c r="AD344" s="161"/>
      <c r="AE344" s="161"/>
      <c r="AF344" s="157">
        <f t="shared" ref="AF344:AF354" si="136">SUM(F344:AE344)</f>
        <v>0</v>
      </c>
    </row>
    <row r="345" spans="1:32" outlineLevel="1">
      <c r="A345" s="347"/>
      <c r="C345" s="178"/>
      <c r="D345" s="74" t="s">
        <v>60</v>
      </c>
      <c r="E345" s="76" t="s">
        <v>11</v>
      </c>
      <c r="F345" s="161"/>
      <c r="G345" s="161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  <c r="Z345" s="161"/>
      <c r="AA345" s="161"/>
      <c r="AB345" s="161"/>
      <c r="AC345" s="161"/>
      <c r="AD345" s="161"/>
      <c r="AE345" s="161"/>
      <c r="AF345" s="157">
        <f t="shared" si="136"/>
        <v>0</v>
      </c>
    </row>
    <row r="346" spans="1:32" outlineLevel="1">
      <c r="C346" s="178"/>
      <c r="D346" s="73" t="s">
        <v>61</v>
      </c>
      <c r="E346" s="76" t="s">
        <v>11</v>
      </c>
      <c r="F346" s="161"/>
      <c r="G346" s="161"/>
      <c r="H346" s="161"/>
      <c r="I346" s="161"/>
      <c r="J346" s="161"/>
      <c r="K346" s="161"/>
      <c r="L346" s="161"/>
      <c r="M346" s="161"/>
      <c r="N346" s="161"/>
      <c r="O346" s="161"/>
      <c r="P346" s="161"/>
      <c r="Q346" s="161"/>
      <c r="R346" s="161"/>
      <c r="S346" s="161"/>
      <c r="T346" s="161"/>
      <c r="U346" s="161"/>
      <c r="V346" s="161"/>
      <c r="W346" s="161"/>
      <c r="X346" s="161"/>
      <c r="Y346" s="161"/>
      <c r="Z346" s="161"/>
      <c r="AA346" s="161"/>
      <c r="AB346" s="161"/>
      <c r="AC346" s="161"/>
      <c r="AD346" s="161"/>
      <c r="AE346" s="161"/>
      <c r="AF346" s="157">
        <f t="shared" si="136"/>
        <v>0</v>
      </c>
    </row>
    <row r="347" spans="1:32" outlineLevel="1">
      <c r="C347" s="178"/>
      <c r="D347" s="74" t="s">
        <v>62</v>
      </c>
      <c r="E347" s="76" t="s">
        <v>11</v>
      </c>
      <c r="F347" s="161"/>
      <c r="G347" s="161"/>
      <c r="H347" s="161"/>
      <c r="I347" s="161"/>
      <c r="J347" s="161"/>
      <c r="K347" s="161"/>
      <c r="L347" s="161"/>
      <c r="M347" s="161"/>
      <c r="N347" s="161"/>
      <c r="O347" s="161"/>
      <c r="P347" s="161"/>
      <c r="Q347" s="161"/>
      <c r="R347" s="161"/>
      <c r="S347" s="161"/>
      <c r="T347" s="161"/>
      <c r="U347" s="161"/>
      <c r="V347" s="161"/>
      <c r="W347" s="161"/>
      <c r="X347" s="161"/>
      <c r="Y347" s="161"/>
      <c r="Z347" s="161"/>
      <c r="AA347" s="161"/>
      <c r="AB347" s="161"/>
      <c r="AC347" s="161"/>
      <c r="AD347" s="161"/>
      <c r="AE347" s="161"/>
      <c r="AF347" s="157">
        <f t="shared" si="136"/>
        <v>0</v>
      </c>
    </row>
    <row r="348" spans="1:32">
      <c r="C348" s="178"/>
      <c r="D348" s="181" t="s">
        <v>63</v>
      </c>
      <c r="E348" s="182" t="s">
        <v>11</v>
      </c>
      <c r="F348" s="250">
        <f>SUM(F349:F354)</f>
        <v>0</v>
      </c>
      <c r="G348" s="250">
        <f t="shared" ref="G348:AE348" si="137">SUM(G349:G354)</f>
        <v>0</v>
      </c>
      <c r="H348" s="250">
        <f t="shared" si="137"/>
        <v>0</v>
      </c>
      <c r="I348" s="250">
        <f t="shared" si="137"/>
        <v>0</v>
      </c>
      <c r="J348" s="250">
        <f t="shared" si="137"/>
        <v>0</v>
      </c>
      <c r="K348" s="250">
        <f t="shared" si="137"/>
        <v>0</v>
      </c>
      <c r="L348" s="250">
        <f t="shared" si="137"/>
        <v>0</v>
      </c>
      <c r="M348" s="250">
        <f t="shared" si="137"/>
        <v>0</v>
      </c>
      <c r="N348" s="250">
        <f t="shared" si="137"/>
        <v>0</v>
      </c>
      <c r="O348" s="250">
        <f t="shared" si="137"/>
        <v>0</v>
      </c>
      <c r="P348" s="250">
        <f t="shared" si="137"/>
        <v>0</v>
      </c>
      <c r="Q348" s="250">
        <f t="shared" si="137"/>
        <v>0</v>
      </c>
      <c r="R348" s="250">
        <f t="shared" si="137"/>
        <v>0</v>
      </c>
      <c r="S348" s="250">
        <f t="shared" si="137"/>
        <v>0</v>
      </c>
      <c r="T348" s="250">
        <f t="shared" si="137"/>
        <v>0</v>
      </c>
      <c r="U348" s="250">
        <f t="shared" si="137"/>
        <v>0</v>
      </c>
      <c r="V348" s="250">
        <f t="shared" si="137"/>
        <v>0</v>
      </c>
      <c r="W348" s="250">
        <f t="shared" si="137"/>
        <v>0</v>
      </c>
      <c r="X348" s="250">
        <f t="shared" si="137"/>
        <v>0</v>
      </c>
      <c r="Y348" s="250">
        <f t="shared" si="137"/>
        <v>0</v>
      </c>
      <c r="Z348" s="250">
        <f t="shared" si="137"/>
        <v>0</v>
      </c>
      <c r="AA348" s="250">
        <f t="shared" si="137"/>
        <v>0</v>
      </c>
      <c r="AB348" s="250">
        <f t="shared" si="137"/>
        <v>0</v>
      </c>
      <c r="AC348" s="250">
        <f t="shared" si="137"/>
        <v>0</v>
      </c>
      <c r="AD348" s="250">
        <f t="shared" si="137"/>
        <v>0</v>
      </c>
      <c r="AE348" s="250">
        <f t="shared" si="137"/>
        <v>0</v>
      </c>
      <c r="AF348" s="251">
        <f>SUM(F348:AE348)</f>
        <v>0</v>
      </c>
    </row>
    <row r="349" spans="1:32" outlineLevel="1">
      <c r="C349" s="178" t="s">
        <v>149</v>
      </c>
      <c r="D349" s="73" t="s">
        <v>65</v>
      </c>
      <c r="E349" s="76" t="s">
        <v>11</v>
      </c>
      <c r="F349" s="161"/>
      <c r="G349" s="161"/>
      <c r="H349" s="161"/>
      <c r="I349" s="161"/>
      <c r="J349" s="161"/>
      <c r="K349" s="161"/>
      <c r="L349" s="161"/>
      <c r="M349" s="161"/>
      <c r="N349" s="161"/>
      <c r="O349" s="161"/>
      <c r="P349" s="161"/>
      <c r="Q349" s="161"/>
      <c r="R349" s="161"/>
      <c r="S349" s="161"/>
      <c r="T349" s="161"/>
      <c r="U349" s="161"/>
      <c r="V349" s="161"/>
      <c r="W349" s="161"/>
      <c r="X349" s="161"/>
      <c r="Y349" s="161"/>
      <c r="Z349" s="161"/>
      <c r="AA349" s="161"/>
      <c r="AB349" s="161"/>
      <c r="AC349" s="161"/>
      <c r="AD349" s="161"/>
      <c r="AE349" s="161"/>
      <c r="AF349" s="157">
        <f t="shared" si="136"/>
        <v>0</v>
      </c>
    </row>
    <row r="350" spans="1:32" outlineLevel="1">
      <c r="C350" s="178" t="s">
        <v>149</v>
      </c>
      <c r="D350" s="73" t="s">
        <v>66</v>
      </c>
      <c r="E350" s="76" t="s">
        <v>11</v>
      </c>
      <c r="F350" s="161"/>
      <c r="G350" s="161"/>
      <c r="H350" s="161"/>
      <c r="I350" s="161"/>
      <c r="J350" s="161"/>
      <c r="K350" s="161"/>
      <c r="L350" s="161"/>
      <c r="M350" s="161"/>
      <c r="N350" s="161"/>
      <c r="O350" s="161"/>
      <c r="P350" s="161"/>
      <c r="Q350" s="161"/>
      <c r="R350" s="161"/>
      <c r="S350" s="161"/>
      <c r="T350" s="161"/>
      <c r="U350" s="161"/>
      <c r="V350" s="161"/>
      <c r="W350" s="161"/>
      <c r="X350" s="161"/>
      <c r="Y350" s="161"/>
      <c r="Z350" s="161"/>
      <c r="AA350" s="161"/>
      <c r="AB350" s="161"/>
      <c r="AC350" s="161"/>
      <c r="AD350" s="161"/>
      <c r="AE350" s="161"/>
      <c r="AF350" s="157">
        <f t="shared" si="136"/>
        <v>0</v>
      </c>
    </row>
    <row r="351" spans="1:32" outlineLevel="1">
      <c r="C351" s="178" t="s">
        <v>149</v>
      </c>
      <c r="D351" s="73" t="s">
        <v>67</v>
      </c>
      <c r="E351" s="76" t="s">
        <v>11</v>
      </c>
      <c r="F351" s="161"/>
      <c r="G351" s="161"/>
      <c r="H351" s="161"/>
      <c r="I351" s="161"/>
      <c r="J351" s="161"/>
      <c r="K351" s="161"/>
      <c r="L351" s="161"/>
      <c r="M351" s="161"/>
      <c r="N351" s="161"/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  <c r="Z351" s="161"/>
      <c r="AA351" s="161"/>
      <c r="AB351" s="161"/>
      <c r="AC351" s="161"/>
      <c r="AD351" s="161"/>
      <c r="AE351" s="161"/>
      <c r="AF351" s="157">
        <f t="shared" si="136"/>
        <v>0</v>
      </c>
    </row>
    <row r="352" spans="1:32" outlineLevel="1">
      <c r="C352" s="178" t="s">
        <v>117</v>
      </c>
      <c r="D352" s="73" t="s">
        <v>25</v>
      </c>
      <c r="E352" s="76" t="s">
        <v>11</v>
      </c>
      <c r="F352" s="161"/>
      <c r="G352" s="161"/>
      <c r="H352" s="161"/>
      <c r="I352" s="161"/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  <c r="Z352" s="161"/>
      <c r="AA352" s="161"/>
      <c r="AB352" s="161"/>
      <c r="AC352" s="161"/>
      <c r="AD352" s="161"/>
      <c r="AE352" s="161"/>
      <c r="AF352" s="157">
        <f t="shared" si="136"/>
        <v>0</v>
      </c>
    </row>
    <row r="353" spans="1:32" outlineLevel="1">
      <c r="C353" s="178" t="s">
        <v>150</v>
      </c>
      <c r="D353" s="73" t="s">
        <v>27</v>
      </c>
      <c r="E353" s="76" t="s">
        <v>11</v>
      </c>
      <c r="F353" s="183"/>
      <c r="G353" s="183"/>
      <c r="H353" s="183"/>
      <c r="I353" s="183"/>
      <c r="J353" s="183"/>
      <c r="K353" s="183"/>
      <c r="L353" s="183"/>
      <c r="M353" s="183"/>
      <c r="N353" s="183"/>
      <c r="O353" s="183"/>
      <c r="P353" s="183"/>
      <c r="Q353" s="183"/>
      <c r="R353" s="183"/>
      <c r="S353" s="183"/>
      <c r="T353" s="183"/>
      <c r="U353" s="183"/>
      <c r="V353" s="183"/>
      <c r="W353" s="183"/>
      <c r="X353" s="183"/>
      <c r="Y353" s="183"/>
      <c r="Z353" s="183"/>
      <c r="AA353" s="183"/>
      <c r="AB353" s="183"/>
      <c r="AC353" s="183"/>
      <c r="AD353" s="183"/>
      <c r="AE353" s="183"/>
      <c r="AF353" s="157">
        <f t="shared" si="136"/>
        <v>0</v>
      </c>
    </row>
    <row r="354" spans="1:32" outlineLevel="1">
      <c r="C354" s="178"/>
      <c r="D354" s="58" t="s">
        <v>114</v>
      </c>
      <c r="E354" s="76" t="s">
        <v>11</v>
      </c>
      <c r="F354" s="161"/>
      <c r="G354" s="161"/>
      <c r="H354" s="161"/>
      <c r="I354" s="161"/>
      <c r="J354" s="161"/>
      <c r="K354" s="161"/>
      <c r="L354" s="161"/>
      <c r="M354" s="161"/>
      <c r="N354" s="161"/>
      <c r="O354" s="161"/>
      <c r="P354" s="161"/>
      <c r="Q354" s="161"/>
      <c r="R354" s="161"/>
      <c r="S354" s="161"/>
      <c r="T354" s="161"/>
      <c r="U354" s="161"/>
      <c r="V354" s="161"/>
      <c r="W354" s="161"/>
      <c r="X354" s="161"/>
      <c r="Y354" s="161"/>
      <c r="Z354" s="161"/>
      <c r="AA354" s="161"/>
      <c r="AB354" s="161"/>
      <c r="AC354" s="161"/>
      <c r="AD354" s="161"/>
      <c r="AE354" s="161"/>
      <c r="AF354" s="157">
        <f t="shared" si="136"/>
        <v>0</v>
      </c>
    </row>
    <row r="355" spans="1:32" outlineLevel="1">
      <c r="C355" s="178"/>
      <c r="D355" s="161"/>
      <c r="E355" s="76"/>
      <c r="F355" s="161"/>
      <c r="G355" s="161"/>
      <c r="H355" s="161"/>
      <c r="I355" s="161"/>
      <c r="J355" s="161"/>
      <c r="K355" s="161"/>
      <c r="L355" s="161"/>
      <c r="M355" s="161"/>
      <c r="N355" s="161"/>
      <c r="O355" s="161"/>
      <c r="P355" s="161"/>
      <c r="Q355" s="161"/>
      <c r="R355" s="161"/>
      <c r="S355" s="161"/>
      <c r="T355" s="161"/>
      <c r="U355" s="161"/>
      <c r="V355" s="161"/>
      <c r="W355" s="161"/>
      <c r="X355" s="161"/>
      <c r="Y355" s="161"/>
      <c r="Z355" s="161"/>
      <c r="AA355" s="161"/>
      <c r="AB355" s="161"/>
      <c r="AC355" s="161"/>
      <c r="AD355" s="161"/>
      <c r="AE355" s="161"/>
      <c r="AF355" s="179"/>
    </row>
    <row r="356" spans="1:32">
      <c r="C356" s="178"/>
      <c r="D356" s="184" t="s">
        <v>151</v>
      </c>
      <c r="E356" s="168" t="s">
        <v>11</v>
      </c>
      <c r="F356" s="252">
        <f>F357*F358</f>
        <v>0</v>
      </c>
      <c r="G356" s="252">
        <f t="shared" ref="G356:AE356" si="138">G357*G358</f>
        <v>0</v>
      </c>
      <c r="H356" s="252">
        <f t="shared" si="138"/>
        <v>0</v>
      </c>
      <c r="I356" s="252">
        <f t="shared" si="138"/>
        <v>0</v>
      </c>
      <c r="J356" s="252">
        <f t="shared" si="138"/>
        <v>0</v>
      </c>
      <c r="K356" s="252">
        <f t="shared" si="138"/>
        <v>0</v>
      </c>
      <c r="L356" s="252">
        <f t="shared" si="138"/>
        <v>0</v>
      </c>
      <c r="M356" s="252">
        <f t="shared" si="138"/>
        <v>0</v>
      </c>
      <c r="N356" s="252">
        <f t="shared" si="138"/>
        <v>0</v>
      </c>
      <c r="O356" s="252">
        <f t="shared" si="138"/>
        <v>0</v>
      </c>
      <c r="P356" s="252">
        <f t="shared" si="138"/>
        <v>0</v>
      </c>
      <c r="Q356" s="252">
        <f t="shared" si="138"/>
        <v>0</v>
      </c>
      <c r="R356" s="252">
        <f t="shared" si="138"/>
        <v>0</v>
      </c>
      <c r="S356" s="252">
        <f t="shared" si="138"/>
        <v>0</v>
      </c>
      <c r="T356" s="252">
        <f t="shared" si="138"/>
        <v>0</v>
      </c>
      <c r="U356" s="252">
        <f t="shared" si="138"/>
        <v>0</v>
      </c>
      <c r="V356" s="252">
        <f t="shared" si="138"/>
        <v>0</v>
      </c>
      <c r="W356" s="252">
        <f t="shared" si="138"/>
        <v>0</v>
      </c>
      <c r="X356" s="252">
        <f t="shared" si="138"/>
        <v>0</v>
      </c>
      <c r="Y356" s="252">
        <f t="shared" si="138"/>
        <v>0</v>
      </c>
      <c r="Z356" s="252">
        <f t="shared" si="138"/>
        <v>0</v>
      </c>
      <c r="AA356" s="252">
        <f t="shared" si="138"/>
        <v>0</v>
      </c>
      <c r="AB356" s="252">
        <f t="shared" si="138"/>
        <v>0</v>
      </c>
      <c r="AC356" s="252">
        <f t="shared" si="138"/>
        <v>0</v>
      </c>
      <c r="AD356" s="252">
        <f t="shared" si="138"/>
        <v>0</v>
      </c>
      <c r="AE356" s="252">
        <f t="shared" si="138"/>
        <v>0</v>
      </c>
      <c r="AF356" s="251">
        <f>SUM(F356:AE356)</f>
        <v>0</v>
      </c>
    </row>
    <row r="357" spans="1:32" ht="14.25" customHeight="1" outlineLevel="1">
      <c r="C357" s="178"/>
      <c r="D357" s="185" t="s">
        <v>152</v>
      </c>
      <c r="E357" s="57" t="s">
        <v>125</v>
      </c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157">
        <f t="shared" ref="AF357" si="139">SUM(F357:AE357)</f>
        <v>0</v>
      </c>
    </row>
    <row r="358" spans="1:32" outlineLevel="1">
      <c r="C358" s="178"/>
      <c r="D358" s="186" t="s">
        <v>142</v>
      </c>
      <c r="E358" s="168" t="s">
        <v>123</v>
      </c>
      <c r="F358" s="253">
        <f>F306</f>
        <v>45.061578947368417</v>
      </c>
      <c r="G358" s="253">
        <f t="shared" ref="G358:AE358" si="140">G306</f>
        <v>45.962810526315785</v>
      </c>
      <c r="H358" s="253">
        <f t="shared" si="140"/>
        <v>46.882066736842098</v>
      </c>
      <c r="I358" s="253">
        <f t="shared" si="140"/>
        <v>47.819708071578944</v>
      </c>
      <c r="J358" s="253">
        <f t="shared" si="140"/>
        <v>48.776102233010526</v>
      </c>
      <c r="K358" s="253">
        <f t="shared" si="140"/>
        <v>49.751624277670736</v>
      </c>
      <c r="L358" s="253">
        <f t="shared" si="140"/>
        <v>50.746656763224152</v>
      </c>
      <c r="M358" s="253">
        <f t="shared" si="140"/>
        <v>51.761589898488637</v>
      </c>
      <c r="N358" s="253">
        <f t="shared" si="140"/>
        <v>52.796821696458409</v>
      </c>
      <c r="O358" s="253">
        <f t="shared" si="140"/>
        <v>53.852758130387578</v>
      </c>
      <c r="P358" s="253">
        <f t="shared" si="140"/>
        <v>54.929813292995327</v>
      </c>
      <c r="Q358" s="253">
        <f t="shared" si="140"/>
        <v>56.028409558855238</v>
      </c>
      <c r="R358" s="253">
        <f t="shared" si="140"/>
        <v>57.148977750032344</v>
      </c>
      <c r="S358" s="253">
        <f t="shared" si="140"/>
        <v>58.291957305032994</v>
      </c>
      <c r="T358" s="253">
        <f t="shared" si="140"/>
        <v>59.457796451133653</v>
      </c>
      <c r="U358" s="253">
        <f t="shared" si="140"/>
        <v>60.646952380156328</v>
      </c>
      <c r="V358" s="253">
        <f t="shared" si="140"/>
        <v>61.859891427759457</v>
      </c>
      <c r="W358" s="253">
        <f t="shared" si="140"/>
        <v>63.097089256314646</v>
      </c>
      <c r="X358" s="253">
        <f t="shared" si="140"/>
        <v>64.359031041440943</v>
      </c>
      <c r="Y358" s="253">
        <f t="shared" si="140"/>
        <v>65.646211662269764</v>
      </c>
      <c r="Z358" s="253">
        <f t="shared" si="140"/>
        <v>66.959135895515161</v>
      </c>
      <c r="AA358" s="253">
        <f t="shared" si="140"/>
        <v>68.298318613425465</v>
      </c>
      <c r="AB358" s="253">
        <f t="shared" si="140"/>
        <v>69.664284985693982</v>
      </c>
      <c r="AC358" s="253">
        <f t="shared" si="140"/>
        <v>71.057570685407867</v>
      </c>
      <c r="AD358" s="253">
        <f t="shared" si="140"/>
        <v>72.478722099116027</v>
      </c>
      <c r="AE358" s="253">
        <f t="shared" si="140"/>
        <v>73.928296541098348</v>
      </c>
      <c r="AF358" s="179"/>
    </row>
    <row r="359" spans="1:32" outlineLevel="1">
      <c r="C359" s="178"/>
      <c r="D359" s="73"/>
      <c r="E359" s="57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  <c r="Z359" s="161"/>
      <c r="AA359" s="161"/>
      <c r="AB359" s="161"/>
      <c r="AC359" s="161"/>
      <c r="AD359" s="161"/>
      <c r="AE359" s="161"/>
      <c r="AF359" s="179"/>
    </row>
    <row r="360" spans="1:32">
      <c r="C360" s="178"/>
      <c r="D360" s="187" t="s">
        <v>126</v>
      </c>
      <c r="E360" s="168" t="s">
        <v>11</v>
      </c>
      <c r="F360" s="252">
        <f>F362+F363+F364</f>
        <v>0</v>
      </c>
      <c r="G360" s="252">
        <f t="shared" ref="G360:AE360" si="141">G362+G363+G364</f>
        <v>0</v>
      </c>
      <c r="H360" s="252">
        <f t="shared" si="141"/>
        <v>0</v>
      </c>
      <c r="I360" s="252">
        <f t="shared" si="141"/>
        <v>0</v>
      </c>
      <c r="J360" s="252">
        <f t="shared" si="141"/>
        <v>0</v>
      </c>
      <c r="K360" s="252">
        <f t="shared" si="141"/>
        <v>0</v>
      </c>
      <c r="L360" s="252">
        <f t="shared" si="141"/>
        <v>0</v>
      </c>
      <c r="M360" s="252">
        <f t="shared" si="141"/>
        <v>0</v>
      </c>
      <c r="N360" s="252">
        <f t="shared" si="141"/>
        <v>0</v>
      </c>
      <c r="O360" s="252">
        <f t="shared" si="141"/>
        <v>0</v>
      </c>
      <c r="P360" s="252">
        <f t="shared" si="141"/>
        <v>0</v>
      </c>
      <c r="Q360" s="252">
        <f t="shared" si="141"/>
        <v>0</v>
      </c>
      <c r="R360" s="252">
        <f t="shared" si="141"/>
        <v>0</v>
      </c>
      <c r="S360" s="252">
        <f t="shared" si="141"/>
        <v>0</v>
      </c>
      <c r="T360" s="252">
        <f t="shared" si="141"/>
        <v>0</v>
      </c>
      <c r="U360" s="252">
        <f t="shared" si="141"/>
        <v>0</v>
      </c>
      <c r="V360" s="252">
        <f t="shared" si="141"/>
        <v>0</v>
      </c>
      <c r="W360" s="252">
        <f t="shared" si="141"/>
        <v>0</v>
      </c>
      <c r="X360" s="252">
        <f t="shared" si="141"/>
        <v>0</v>
      </c>
      <c r="Y360" s="252">
        <f t="shared" si="141"/>
        <v>0</v>
      </c>
      <c r="Z360" s="252">
        <f t="shared" si="141"/>
        <v>0</v>
      </c>
      <c r="AA360" s="252">
        <f t="shared" si="141"/>
        <v>0</v>
      </c>
      <c r="AB360" s="252">
        <f t="shared" si="141"/>
        <v>0</v>
      </c>
      <c r="AC360" s="252">
        <f t="shared" si="141"/>
        <v>0</v>
      </c>
      <c r="AD360" s="252">
        <f t="shared" si="141"/>
        <v>0</v>
      </c>
      <c r="AE360" s="252">
        <f t="shared" si="141"/>
        <v>0</v>
      </c>
      <c r="AF360" s="251">
        <f>SUM(F360:AE360)</f>
        <v>0</v>
      </c>
    </row>
    <row r="361" spans="1:32" outlineLevel="1">
      <c r="C361" s="178"/>
      <c r="D361" s="186" t="s">
        <v>153</v>
      </c>
      <c r="E361" s="168" t="s">
        <v>11</v>
      </c>
      <c r="F361" s="254">
        <f>F356+F348+F343+F334+F329</f>
        <v>0</v>
      </c>
      <c r="G361" s="254">
        <f t="shared" ref="G361:AE361" si="142">G356+G348+G343+G334+G329</f>
        <v>0</v>
      </c>
      <c r="H361" s="254">
        <f t="shared" si="142"/>
        <v>0</v>
      </c>
      <c r="I361" s="254">
        <f t="shared" si="142"/>
        <v>0</v>
      </c>
      <c r="J361" s="254">
        <f t="shared" si="142"/>
        <v>0</v>
      </c>
      <c r="K361" s="254">
        <f t="shared" si="142"/>
        <v>0</v>
      </c>
      <c r="L361" s="254">
        <f t="shared" si="142"/>
        <v>0</v>
      </c>
      <c r="M361" s="254">
        <f t="shared" si="142"/>
        <v>0</v>
      </c>
      <c r="N361" s="254">
        <f t="shared" si="142"/>
        <v>0</v>
      </c>
      <c r="O361" s="254">
        <f t="shared" si="142"/>
        <v>0</v>
      </c>
      <c r="P361" s="254">
        <f t="shared" si="142"/>
        <v>0</v>
      </c>
      <c r="Q361" s="254">
        <f t="shared" si="142"/>
        <v>0</v>
      </c>
      <c r="R361" s="254">
        <f t="shared" si="142"/>
        <v>0</v>
      </c>
      <c r="S361" s="254">
        <f t="shared" si="142"/>
        <v>0</v>
      </c>
      <c r="T361" s="254">
        <f t="shared" si="142"/>
        <v>0</v>
      </c>
      <c r="U361" s="254">
        <f t="shared" si="142"/>
        <v>0</v>
      </c>
      <c r="V361" s="254">
        <f t="shared" si="142"/>
        <v>0</v>
      </c>
      <c r="W361" s="254">
        <f t="shared" si="142"/>
        <v>0</v>
      </c>
      <c r="X361" s="254">
        <f t="shared" si="142"/>
        <v>0</v>
      </c>
      <c r="Y361" s="254">
        <f t="shared" si="142"/>
        <v>0</v>
      </c>
      <c r="Z361" s="254">
        <f t="shared" si="142"/>
        <v>0</v>
      </c>
      <c r="AA361" s="254">
        <f t="shared" si="142"/>
        <v>0</v>
      </c>
      <c r="AB361" s="254">
        <f t="shared" si="142"/>
        <v>0</v>
      </c>
      <c r="AC361" s="254">
        <f t="shared" si="142"/>
        <v>0</v>
      </c>
      <c r="AD361" s="254">
        <f t="shared" si="142"/>
        <v>0</v>
      </c>
      <c r="AE361" s="254">
        <f t="shared" si="142"/>
        <v>0</v>
      </c>
      <c r="AF361" s="195"/>
    </row>
    <row r="362" spans="1:32" ht="43.15" outlineLevel="1">
      <c r="C362" s="178"/>
      <c r="D362" s="188" t="s">
        <v>154</v>
      </c>
      <c r="E362" s="168" t="s">
        <v>11</v>
      </c>
      <c r="F362" s="252">
        <f>F361*10%</f>
        <v>0</v>
      </c>
      <c r="G362" s="252">
        <f t="shared" ref="G362:AE362" si="143">G361*10%</f>
        <v>0</v>
      </c>
      <c r="H362" s="252">
        <f t="shared" si="143"/>
        <v>0</v>
      </c>
      <c r="I362" s="252">
        <f t="shared" si="143"/>
        <v>0</v>
      </c>
      <c r="J362" s="252">
        <f t="shared" si="143"/>
        <v>0</v>
      </c>
      <c r="K362" s="252">
        <f t="shared" si="143"/>
        <v>0</v>
      </c>
      <c r="L362" s="252">
        <f t="shared" si="143"/>
        <v>0</v>
      </c>
      <c r="M362" s="252">
        <f t="shared" si="143"/>
        <v>0</v>
      </c>
      <c r="N362" s="252">
        <f t="shared" si="143"/>
        <v>0</v>
      </c>
      <c r="O362" s="252">
        <f t="shared" si="143"/>
        <v>0</v>
      </c>
      <c r="P362" s="252">
        <f t="shared" si="143"/>
        <v>0</v>
      </c>
      <c r="Q362" s="252">
        <f t="shared" si="143"/>
        <v>0</v>
      </c>
      <c r="R362" s="252">
        <f t="shared" si="143"/>
        <v>0</v>
      </c>
      <c r="S362" s="252">
        <f t="shared" si="143"/>
        <v>0</v>
      </c>
      <c r="T362" s="252">
        <f t="shared" si="143"/>
        <v>0</v>
      </c>
      <c r="U362" s="252">
        <f t="shared" si="143"/>
        <v>0</v>
      </c>
      <c r="V362" s="252">
        <f t="shared" si="143"/>
        <v>0</v>
      </c>
      <c r="W362" s="252">
        <f t="shared" si="143"/>
        <v>0</v>
      </c>
      <c r="X362" s="252">
        <f t="shared" si="143"/>
        <v>0</v>
      </c>
      <c r="Y362" s="252">
        <f t="shared" si="143"/>
        <v>0</v>
      </c>
      <c r="Z362" s="252">
        <f t="shared" si="143"/>
        <v>0</v>
      </c>
      <c r="AA362" s="252">
        <f t="shared" si="143"/>
        <v>0</v>
      </c>
      <c r="AB362" s="252">
        <f t="shared" si="143"/>
        <v>0</v>
      </c>
      <c r="AC362" s="252">
        <f t="shared" si="143"/>
        <v>0</v>
      </c>
      <c r="AD362" s="252">
        <f t="shared" si="143"/>
        <v>0</v>
      </c>
      <c r="AE362" s="252">
        <f t="shared" si="143"/>
        <v>0</v>
      </c>
      <c r="AF362" s="195"/>
    </row>
    <row r="363" spans="1:32" ht="28.9" outlineLevel="1">
      <c r="C363" s="178"/>
      <c r="D363" s="64" t="s">
        <v>132</v>
      </c>
      <c r="E363" s="57" t="s">
        <v>11</v>
      </c>
      <c r="F363" s="161"/>
      <c r="G363" s="161"/>
      <c r="H363" s="161"/>
      <c r="I363" s="161"/>
      <c r="J363" s="161"/>
      <c r="K363" s="161"/>
      <c r="L363" s="161"/>
      <c r="M363" s="161"/>
      <c r="N363" s="161"/>
      <c r="O363" s="161"/>
      <c r="P363" s="161"/>
      <c r="Q363" s="161"/>
      <c r="R363" s="161"/>
      <c r="S363" s="161"/>
      <c r="T363" s="161"/>
      <c r="U363" s="161"/>
      <c r="V363" s="161"/>
      <c r="W363" s="161"/>
      <c r="X363" s="161"/>
      <c r="Y363" s="161"/>
      <c r="Z363" s="161"/>
      <c r="AA363" s="161"/>
      <c r="AB363" s="161"/>
      <c r="AC363" s="161"/>
      <c r="AD363" s="161"/>
      <c r="AE363" s="161"/>
      <c r="AF363" s="157">
        <f t="shared" ref="AF363:AF370" si="144">SUM(F363:AE363)</f>
        <v>0</v>
      </c>
    </row>
    <row r="364" spans="1:32" ht="28.9" outlineLevel="1">
      <c r="C364" s="178"/>
      <c r="D364" s="64" t="s">
        <v>133</v>
      </c>
      <c r="E364" s="57" t="s">
        <v>11</v>
      </c>
      <c r="F364" s="161"/>
      <c r="G364" s="161"/>
      <c r="H364" s="161"/>
      <c r="I364" s="161"/>
      <c r="J364" s="161"/>
      <c r="K364" s="161"/>
      <c r="L364" s="161"/>
      <c r="M364" s="161"/>
      <c r="N364" s="161"/>
      <c r="O364" s="161"/>
      <c r="P364" s="161"/>
      <c r="Q364" s="161"/>
      <c r="R364" s="161"/>
      <c r="S364" s="161"/>
      <c r="T364" s="161"/>
      <c r="U364" s="161"/>
      <c r="V364" s="161"/>
      <c r="W364" s="161"/>
      <c r="X364" s="161"/>
      <c r="Y364" s="161"/>
      <c r="Z364" s="161"/>
      <c r="AA364" s="161"/>
      <c r="AB364" s="161"/>
      <c r="AC364" s="161"/>
      <c r="AD364" s="161"/>
      <c r="AE364" s="161"/>
      <c r="AF364" s="157">
        <f t="shared" si="144"/>
        <v>0</v>
      </c>
    </row>
    <row r="365" spans="1:32" ht="15" outlineLevel="1" thickBot="1">
      <c r="AF365" s="189"/>
    </row>
    <row r="366" spans="1:32" ht="15" thickBot="1">
      <c r="D366" s="190" t="s">
        <v>155</v>
      </c>
      <c r="E366" s="191" t="s">
        <v>11</v>
      </c>
      <c r="F366" s="255"/>
      <c r="G366" s="255"/>
      <c r="H366" s="255"/>
      <c r="I366" s="255"/>
      <c r="J366" s="255"/>
      <c r="K366" s="255"/>
      <c r="L366" s="255"/>
      <c r="M366" s="255"/>
      <c r="N366" s="255"/>
      <c r="O366" s="255"/>
      <c r="P366" s="255"/>
      <c r="Q366" s="255"/>
      <c r="R366" s="255"/>
      <c r="S366" s="255"/>
      <c r="T366" s="255"/>
      <c r="U366" s="255"/>
      <c r="V366" s="255"/>
      <c r="W366" s="255"/>
      <c r="X366" s="255"/>
      <c r="Y366" s="255"/>
      <c r="Z366" s="255"/>
      <c r="AA366" s="255"/>
      <c r="AB366" s="255"/>
      <c r="AC366" s="255"/>
      <c r="AD366" s="255"/>
      <c r="AE366" s="255"/>
      <c r="AF366" s="256">
        <f t="shared" si="144"/>
        <v>0</v>
      </c>
    </row>
    <row r="367" spans="1:32" s="44" customFormat="1" ht="13.9" customHeight="1" thickBot="1">
      <c r="A367" s="348" t="s">
        <v>156</v>
      </c>
      <c r="B367" s="349"/>
      <c r="C367" s="349"/>
      <c r="D367" s="350"/>
      <c r="E367" s="257"/>
      <c r="F367" s="258">
        <v>1</v>
      </c>
      <c r="G367" s="258">
        <f t="shared" ref="G367:AE367" si="145">F367*(1+$E$2/100)</f>
        <v>1.03</v>
      </c>
      <c r="H367" s="258">
        <f t="shared" si="145"/>
        <v>1.0609</v>
      </c>
      <c r="I367" s="258">
        <f t="shared" si="145"/>
        <v>1.092727</v>
      </c>
      <c r="J367" s="258">
        <f t="shared" si="145"/>
        <v>1.1255088100000001</v>
      </c>
      <c r="K367" s="258">
        <f t="shared" si="145"/>
        <v>1.1592740743000001</v>
      </c>
      <c r="L367" s="258">
        <f t="shared" si="145"/>
        <v>1.1940522965290001</v>
      </c>
      <c r="M367" s="258">
        <f t="shared" si="145"/>
        <v>1.2298738654248702</v>
      </c>
      <c r="N367" s="258">
        <f t="shared" si="145"/>
        <v>1.2667700813876164</v>
      </c>
      <c r="O367" s="258">
        <f t="shared" si="145"/>
        <v>1.3047731838292449</v>
      </c>
      <c r="P367" s="258">
        <f t="shared" si="145"/>
        <v>1.3439163793441222</v>
      </c>
      <c r="Q367" s="258">
        <f t="shared" si="145"/>
        <v>1.3842338707244459</v>
      </c>
      <c r="R367" s="258">
        <f t="shared" si="145"/>
        <v>1.4257608868461793</v>
      </c>
      <c r="S367" s="258">
        <f t="shared" si="145"/>
        <v>1.4685337134515648</v>
      </c>
      <c r="T367" s="258">
        <f t="shared" si="145"/>
        <v>1.5125897248551119</v>
      </c>
      <c r="U367" s="258">
        <f t="shared" si="145"/>
        <v>1.5579674166007653</v>
      </c>
      <c r="V367" s="258">
        <f t="shared" si="145"/>
        <v>1.6047064390987884</v>
      </c>
      <c r="W367" s="258">
        <f t="shared" si="145"/>
        <v>1.652847632271752</v>
      </c>
      <c r="X367" s="258">
        <f t="shared" si="145"/>
        <v>1.7024330612399046</v>
      </c>
      <c r="Y367" s="258">
        <f t="shared" si="145"/>
        <v>1.7535060530771018</v>
      </c>
      <c r="Z367" s="258">
        <f t="shared" si="145"/>
        <v>1.806111234669415</v>
      </c>
      <c r="AA367" s="258">
        <f t="shared" si="145"/>
        <v>1.8602945717094976</v>
      </c>
      <c r="AB367" s="258">
        <f t="shared" si="145"/>
        <v>1.9161034088607827</v>
      </c>
      <c r="AC367" s="258">
        <f t="shared" si="145"/>
        <v>1.9735865111266062</v>
      </c>
      <c r="AD367" s="258">
        <f t="shared" si="145"/>
        <v>2.0327941064604045</v>
      </c>
      <c r="AE367" s="258">
        <f t="shared" si="145"/>
        <v>2.0937779296542165</v>
      </c>
      <c r="AF367" s="259"/>
    </row>
    <row r="368" spans="1:32" s="44" customFormat="1" ht="13.9" customHeight="1" thickBot="1">
      <c r="A368" s="351" t="s">
        <v>157</v>
      </c>
      <c r="B368" s="260"/>
      <c r="C368" s="261"/>
      <c r="D368" s="262" t="s">
        <v>158</v>
      </c>
      <c r="E368" s="257"/>
      <c r="F368" s="263">
        <f t="shared" ref="F368:AE368" si="146">F7/F367</f>
        <v>0</v>
      </c>
      <c r="G368" s="263" t="e">
        <f t="shared" si="146"/>
        <v>#DIV/0!</v>
      </c>
      <c r="H368" s="263" t="e">
        <f t="shared" si="146"/>
        <v>#DIV/0!</v>
      </c>
      <c r="I368" s="263" t="e">
        <f t="shared" si="146"/>
        <v>#DIV/0!</v>
      </c>
      <c r="J368" s="263" t="e">
        <f t="shared" si="146"/>
        <v>#DIV/0!</v>
      </c>
      <c r="K368" s="263" t="e">
        <f t="shared" si="146"/>
        <v>#DIV/0!</v>
      </c>
      <c r="L368" s="263" t="e">
        <f t="shared" si="146"/>
        <v>#DIV/0!</v>
      </c>
      <c r="M368" s="263" t="e">
        <f t="shared" si="146"/>
        <v>#DIV/0!</v>
      </c>
      <c r="N368" s="263" t="e">
        <f t="shared" si="146"/>
        <v>#DIV/0!</v>
      </c>
      <c r="O368" s="263" t="e">
        <f t="shared" si="146"/>
        <v>#DIV/0!</v>
      </c>
      <c r="P368" s="263" t="e">
        <f t="shared" si="146"/>
        <v>#DIV/0!</v>
      </c>
      <c r="Q368" s="263" t="e">
        <f t="shared" si="146"/>
        <v>#DIV/0!</v>
      </c>
      <c r="R368" s="263" t="e">
        <f t="shared" si="146"/>
        <v>#DIV/0!</v>
      </c>
      <c r="S368" s="263" t="e">
        <f t="shared" si="146"/>
        <v>#DIV/0!</v>
      </c>
      <c r="T368" s="263" t="e">
        <f t="shared" si="146"/>
        <v>#DIV/0!</v>
      </c>
      <c r="U368" s="263" t="e">
        <f t="shared" si="146"/>
        <v>#DIV/0!</v>
      </c>
      <c r="V368" s="263" t="e">
        <f t="shared" si="146"/>
        <v>#DIV/0!</v>
      </c>
      <c r="W368" s="263" t="e">
        <f t="shared" si="146"/>
        <v>#DIV/0!</v>
      </c>
      <c r="X368" s="263" t="e">
        <f t="shared" si="146"/>
        <v>#DIV/0!</v>
      </c>
      <c r="Y368" s="263" t="e">
        <f t="shared" si="146"/>
        <v>#DIV/0!</v>
      </c>
      <c r="Z368" s="263" t="e">
        <f t="shared" si="146"/>
        <v>#DIV/0!</v>
      </c>
      <c r="AA368" s="263" t="e">
        <f t="shared" si="146"/>
        <v>#DIV/0!</v>
      </c>
      <c r="AB368" s="263" t="e">
        <f t="shared" si="146"/>
        <v>#DIV/0!</v>
      </c>
      <c r="AC368" s="263" t="e">
        <f t="shared" si="146"/>
        <v>#DIV/0!</v>
      </c>
      <c r="AD368" s="263" t="e">
        <f t="shared" si="146"/>
        <v>#DIV/0!</v>
      </c>
      <c r="AE368" s="263" t="e">
        <f t="shared" si="146"/>
        <v>#DIV/0!</v>
      </c>
      <c r="AF368" s="259" t="e">
        <f t="shared" si="144"/>
        <v>#DIV/0!</v>
      </c>
    </row>
    <row r="369" spans="1:32" s="44" customFormat="1" ht="15" thickBot="1">
      <c r="A369" s="351"/>
      <c r="B369" s="260"/>
      <c r="C369" s="261"/>
      <c r="D369" s="262" t="s">
        <v>20</v>
      </c>
      <c r="E369" s="257"/>
      <c r="F369" s="263">
        <f t="shared" ref="F369:AE369" si="147">F8/F367</f>
        <v>0</v>
      </c>
      <c r="G369" s="263">
        <f t="shared" si="147"/>
        <v>0</v>
      </c>
      <c r="H369" s="263">
        <f t="shared" si="147"/>
        <v>0</v>
      </c>
      <c r="I369" s="263">
        <f t="shared" si="147"/>
        <v>0</v>
      </c>
      <c r="J369" s="263">
        <f t="shared" si="147"/>
        <v>0</v>
      </c>
      <c r="K369" s="263">
        <f t="shared" si="147"/>
        <v>0</v>
      </c>
      <c r="L369" s="263">
        <f t="shared" si="147"/>
        <v>0</v>
      </c>
      <c r="M369" s="263">
        <f t="shared" si="147"/>
        <v>0</v>
      </c>
      <c r="N369" s="263">
        <f t="shared" si="147"/>
        <v>0</v>
      </c>
      <c r="O369" s="263">
        <f t="shared" si="147"/>
        <v>0</v>
      </c>
      <c r="P369" s="263">
        <f t="shared" si="147"/>
        <v>0</v>
      </c>
      <c r="Q369" s="263">
        <f t="shared" si="147"/>
        <v>0</v>
      </c>
      <c r="R369" s="263">
        <f t="shared" si="147"/>
        <v>0</v>
      </c>
      <c r="S369" s="263">
        <f t="shared" si="147"/>
        <v>0</v>
      </c>
      <c r="T369" s="263">
        <f t="shared" si="147"/>
        <v>0</v>
      </c>
      <c r="U369" s="263">
        <f t="shared" si="147"/>
        <v>0</v>
      </c>
      <c r="V369" s="263">
        <f t="shared" si="147"/>
        <v>0</v>
      </c>
      <c r="W369" s="263">
        <f t="shared" si="147"/>
        <v>0</v>
      </c>
      <c r="X369" s="263">
        <f t="shared" si="147"/>
        <v>0</v>
      </c>
      <c r="Y369" s="263">
        <f t="shared" si="147"/>
        <v>0</v>
      </c>
      <c r="Z369" s="263">
        <f t="shared" si="147"/>
        <v>0</v>
      </c>
      <c r="AA369" s="263">
        <f t="shared" si="147"/>
        <v>0</v>
      </c>
      <c r="AB369" s="263">
        <f t="shared" si="147"/>
        <v>0</v>
      </c>
      <c r="AC369" s="263">
        <f t="shared" si="147"/>
        <v>0</v>
      </c>
      <c r="AD369" s="263">
        <f t="shared" si="147"/>
        <v>0</v>
      </c>
      <c r="AE369" s="263">
        <f t="shared" si="147"/>
        <v>0</v>
      </c>
      <c r="AF369" s="259">
        <f t="shared" si="144"/>
        <v>0</v>
      </c>
    </row>
    <row r="370" spans="1:32" s="44" customFormat="1" ht="15" thickBot="1">
      <c r="A370" s="351"/>
      <c r="B370" s="260"/>
      <c r="C370" s="261"/>
      <c r="D370" s="262" t="s">
        <v>159</v>
      </c>
      <c r="E370" s="257"/>
      <c r="F370" s="263">
        <f t="shared" ref="F370:AE370" si="148">F135/F367</f>
        <v>0</v>
      </c>
      <c r="G370" s="263" t="e">
        <f t="shared" si="148"/>
        <v>#DIV/0!</v>
      </c>
      <c r="H370" s="263" t="e">
        <f t="shared" si="148"/>
        <v>#DIV/0!</v>
      </c>
      <c r="I370" s="263" t="e">
        <f t="shared" si="148"/>
        <v>#DIV/0!</v>
      </c>
      <c r="J370" s="263" t="e">
        <f t="shared" si="148"/>
        <v>#DIV/0!</v>
      </c>
      <c r="K370" s="263" t="e">
        <f t="shared" si="148"/>
        <v>#DIV/0!</v>
      </c>
      <c r="L370" s="263" t="e">
        <f t="shared" si="148"/>
        <v>#DIV/0!</v>
      </c>
      <c r="M370" s="263" t="e">
        <f t="shared" si="148"/>
        <v>#DIV/0!</v>
      </c>
      <c r="N370" s="263" t="e">
        <f t="shared" si="148"/>
        <v>#DIV/0!</v>
      </c>
      <c r="O370" s="263" t="e">
        <f t="shared" si="148"/>
        <v>#DIV/0!</v>
      </c>
      <c r="P370" s="263" t="e">
        <f t="shared" si="148"/>
        <v>#DIV/0!</v>
      </c>
      <c r="Q370" s="263" t="e">
        <f t="shared" si="148"/>
        <v>#DIV/0!</v>
      </c>
      <c r="R370" s="263" t="e">
        <f t="shared" si="148"/>
        <v>#DIV/0!</v>
      </c>
      <c r="S370" s="263" t="e">
        <f t="shared" si="148"/>
        <v>#DIV/0!</v>
      </c>
      <c r="T370" s="263" t="e">
        <f t="shared" si="148"/>
        <v>#DIV/0!</v>
      </c>
      <c r="U370" s="263" t="e">
        <f t="shared" si="148"/>
        <v>#DIV/0!</v>
      </c>
      <c r="V370" s="263" t="e">
        <f t="shared" si="148"/>
        <v>#DIV/0!</v>
      </c>
      <c r="W370" s="263" t="e">
        <f t="shared" si="148"/>
        <v>#DIV/0!</v>
      </c>
      <c r="X370" s="263" t="e">
        <f t="shared" si="148"/>
        <v>#DIV/0!</v>
      </c>
      <c r="Y370" s="263" t="e">
        <f t="shared" si="148"/>
        <v>#DIV/0!</v>
      </c>
      <c r="Z370" s="263" t="e">
        <f t="shared" si="148"/>
        <v>#DIV/0!</v>
      </c>
      <c r="AA370" s="263" t="e">
        <f t="shared" si="148"/>
        <v>#DIV/0!</v>
      </c>
      <c r="AB370" s="263" t="e">
        <f t="shared" si="148"/>
        <v>#DIV/0!</v>
      </c>
      <c r="AC370" s="263" t="e">
        <f t="shared" si="148"/>
        <v>#DIV/0!</v>
      </c>
      <c r="AD370" s="263" t="e">
        <f t="shared" si="148"/>
        <v>#DIV/0!</v>
      </c>
      <c r="AE370" s="263" t="e">
        <f t="shared" si="148"/>
        <v>#DIV/0!</v>
      </c>
      <c r="AF370" s="259" t="e">
        <f t="shared" si="144"/>
        <v>#DIV/0!</v>
      </c>
    </row>
    <row r="371" spans="1:32" s="44" customFormat="1" ht="15" thickBot="1">
      <c r="A371" s="351"/>
      <c r="B371" s="260"/>
      <c r="C371" s="261"/>
      <c r="D371" s="262" t="s">
        <v>160</v>
      </c>
      <c r="E371" s="257"/>
      <c r="F371" s="263">
        <f t="shared" ref="F371" si="149">F368+F370-F369</f>
        <v>0</v>
      </c>
      <c r="G371" s="263" t="e">
        <f t="shared" ref="G371:AE371" si="150">G368+G370-G369</f>
        <v>#DIV/0!</v>
      </c>
      <c r="H371" s="263" t="e">
        <f t="shared" si="150"/>
        <v>#DIV/0!</v>
      </c>
      <c r="I371" s="263" t="e">
        <f t="shared" si="150"/>
        <v>#DIV/0!</v>
      </c>
      <c r="J371" s="263" t="e">
        <f t="shared" si="150"/>
        <v>#DIV/0!</v>
      </c>
      <c r="K371" s="263" t="e">
        <f t="shared" si="150"/>
        <v>#DIV/0!</v>
      </c>
      <c r="L371" s="263" t="e">
        <f t="shared" si="150"/>
        <v>#DIV/0!</v>
      </c>
      <c r="M371" s="263" t="e">
        <f t="shared" si="150"/>
        <v>#DIV/0!</v>
      </c>
      <c r="N371" s="263" t="e">
        <f t="shared" si="150"/>
        <v>#DIV/0!</v>
      </c>
      <c r="O371" s="263" t="e">
        <f t="shared" si="150"/>
        <v>#DIV/0!</v>
      </c>
      <c r="P371" s="263" t="e">
        <f t="shared" si="150"/>
        <v>#DIV/0!</v>
      </c>
      <c r="Q371" s="263" t="e">
        <f t="shared" si="150"/>
        <v>#DIV/0!</v>
      </c>
      <c r="R371" s="263" t="e">
        <f t="shared" si="150"/>
        <v>#DIV/0!</v>
      </c>
      <c r="S371" s="263" t="e">
        <f t="shared" si="150"/>
        <v>#DIV/0!</v>
      </c>
      <c r="T371" s="263" t="e">
        <f t="shared" si="150"/>
        <v>#DIV/0!</v>
      </c>
      <c r="U371" s="263" t="e">
        <f t="shared" si="150"/>
        <v>#DIV/0!</v>
      </c>
      <c r="V371" s="263" t="e">
        <f t="shared" si="150"/>
        <v>#DIV/0!</v>
      </c>
      <c r="W371" s="263" t="e">
        <f t="shared" si="150"/>
        <v>#DIV/0!</v>
      </c>
      <c r="X371" s="263" t="e">
        <f t="shared" si="150"/>
        <v>#DIV/0!</v>
      </c>
      <c r="Y371" s="263" t="e">
        <f t="shared" si="150"/>
        <v>#DIV/0!</v>
      </c>
      <c r="Z371" s="263" t="e">
        <f t="shared" si="150"/>
        <v>#DIV/0!</v>
      </c>
      <c r="AA371" s="263" t="e">
        <f t="shared" si="150"/>
        <v>#DIV/0!</v>
      </c>
      <c r="AB371" s="263" t="e">
        <f t="shared" si="150"/>
        <v>#DIV/0!</v>
      </c>
      <c r="AC371" s="263" t="e">
        <f t="shared" si="150"/>
        <v>#DIV/0!</v>
      </c>
      <c r="AD371" s="263" t="e">
        <f t="shared" si="150"/>
        <v>#DIV/0!</v>
      </c>
      <c r="AE371" s="263" t="e">
        <f t="shared" si="150"/>
        <v>#DIV/0!</v>
      </c>
      <c r="AF371" s="264" t="e">
        <f>ROUND(SUM(F371:AE371),2)</f>
        <v>#DIV/0!</v>
      </c>
    </row>
    <row r="372" spans="1:32" s="44" customFormat="1" ht="15" thickBot="1">
      <c r="A372" s="351"/>
      <c r="B372" s="265"/>
      <c r="C372" s="266"/>
      <c r="D372" s="267" t="s">
        <v>161</v>
      </c>
      <c r="E372" s="268"/>
      <c r="F372" s="269">
        <f t="shared" ref="F372:AE372" si="151">F181/F367</f>
        <v>0</v>
      </c>
      <c r="G372" s="269">
        <f t="shared" si="151"/>
        <v>0</v>
      </c>
      <c r="H372" s="269">
        <f t="shared" si="151"/>
        <v>0</v>
      </c>
      <c r="I372" s="269">
        <f t="shared" si="151"/>
        <v>0</v>
      </c>
      <c r="J372" s="269">
        <f t="shared" si="151"/>
        <v>0</v>
      </c>
      <c r="K372" s="269">
        <f t="shared" si="151"/>
        <v>0</v>
      </c>
      <c r="L372" s="269">
        <f t="shared" si="151"/>
        <v>0</v>
      </c>
      <c r="M372" s="269">
        <f t="shared" si="151"/>
        <v>0</v>
      </c>
      <c r="N372" s="269">
        <f t="shared" si="151"/>
        <v>0</v>
      </c>
      <c r="O372" s="269">
        <f t="shared" si="151"/>
        <v>0</v>
      </c>
      <c r="P372" s="269">
        <f t="shared" si="151"/>
        <v>0</v>
      </c>
      <c r="Q372" s="269">
        <f t="shared" si="151"/>
        <v>0</v>
      </c>
      <c r="R372" s="269">
        <f t="shared" si="151"/>
        <v>0</v>
      </c>
      <c r="S372" s="269">
        <f t="shared" si="151"/>
        <v>0</v>
      </c>
      <c r="T372" s="269">
        <f t="shared" si="151"/>
        <v>0</v>
      </c>
      <c r="U372" s="269">
        <f t="shared" si="151"/>
        <v>0</v>
      </c>
      <c r="V372" s="269">
        <f t="shared" si="151"/>
        <v>0</v>
      </c>
      <c r="W372" s="269">
        <f t="shared" si="151"/>
        <v>0</v>
      </c>
      <c r="X372" s="269">
        <f t="shared" si="151"/>
        <v>0</v>
      </c>
      <c r="Y372" s="269">
        <f t="shared" si="151"/>
        <v>0</v>
      </c>
      <c r="Z372" s="269">
        <f t="shared" si="151"/>
        <v>0</v>
      </c>
      <c r="AA372" s="269">
        <f t="shared" si="151"/>
        <v>0</v>
      </c>
      <c r="AB372" s="269">
        <f t="shared" si="151"/>
        <v>0</v>
      </c>
      <c r="AC372" s="269">
        <f t="shared" si="151"/>
        <v>0</v>
      </c>
      <c r="AD372" s="269">
        <f t="shared" si="151"/>
        <v>0</v>
      </c>
      <c r="AE372" s="269">
        <f t="shared" si="151"/>
        <v>0</v>
      </c>
      <c r="AF372" s="264">
        <f>ROUND(SUM(F372:AE372),2)</f>
        <v>0</v>
      </c>
    </row>
    <row r="373" spans="1:32" ht="15.6">
      <c r="A373" s="198"/>
      <c r="B373" s="198"/>
      <c r="C373" s="270"/>
      <c r="D373" s="271" t="s">
        <v>162</v>
      </c>
      <c r="E373" s="272" t="s">
        <v>4</v>
      </c>
      <c r="F373" s="273" t="e">
        <f>ROUND(AF371/AF372,2)</f>
        <v>#DIV/0!</v>
      </c>
      <c r="G373" s="198"/>
      <c r="H373" s="198"/>
      <c r="I373" s="198"/>
      <c r="J373" s="198"/>
      <c r="K373" s="198"/>
      <c r="L373" s="198"/>
      <c r="M373" s="198"/>
      <c r="N373" s="198"/>
      <c r="O373" s="198"/>
      <c r="P373" s="198"/>
      <c r="Q373" s="198"/>
      <c r="R373" s="198"/>
      <c r="S373" s="198"/>
      <c r="T373" s="198"/>
      <c r="U373" s="198"/>
      <c r="V373" s="198"/>
      <c r="W373" s="198"/>
      <c r="X373" s="198"/>
      <c r="Y373" s="198"/>
      <c r="Z373" s="198"/>
      <c r="AA373" s="198"/>
      <c r="AB373" s="198"/>
      <c r="AC373" s="198"/>
      <c r="AD373" s="198"/>
      <c r="AE373" s="198"/>
      <c r="AF373" s="198"/>
    </row>
    <row r="374" spans="1:32">
      <c r="A374" s="198"/>
      <c r="B374" s="198"/>
      <c r="C374" s="270"/>
      <c r="D374" s="274"/>
      <c r="E374" s="275" t="s">
        <v>5</v>
      </c>
      <c r="F374" s="276" t="e">
        <f>F373/3.6</f>
        <v>#DIV/0!</v>
      </c>
      <c r="G374" s="198"/>
      <c r="H374" s="198"/>
      <c r="I374" s="198"/>
      <c r="J374" s="198"/>
      <c r="K374" s="198"/>
      <c r="L374" s="198"/>
      <c r="M374" s="198"/>
      <c r="N374" s="198"/>
      <c r="O374" s="198"/>
      <c r="P374" s="198"/>
      <c r="Q374" s="198"/>
      <c r="R374" s="198"/>
      <c r="S374" s="198"/>
      <c r="T374" s="198"/>
      <c r="U374" s="198"/>
      <c r="V374" s="198"/>
      <c r="W374" s="198"/>
      <c r="X374" s="198"/>
      <c r="Y374" s="198"/>
      <c r="Z374" s="198"/>
      <c r="AA374" s="198"/>
      <c r="AB374" s="198"/>
      <c r="AC374" s="198"/>
      <c r="AD374" s="198"/>
      <c r="AE374" s="198"/>
      <c r="AF374" s="198"/>
    </row>
  </sheetData>
  <sheetProtection password="C90E" sheet="1" formatCells="0" formatColumns="0" formatRows="0" insertColumns="0" insertRows="0" insertHyperlinks="0" deleteColumns="0" deleteRows="0" sort="0" autoFilter="0" pivotTables="0"/>
  <mergeCells count="3">
    <mergeCell ref="A7:A345"/>
    <mergeCell ref="A367:D367"/>
    <mergeCell ref="A368:A372"/>
  </mergeCells>
  <conditionalFormatting sqref="C20">
    <cfRule type="containsText" dxfId="255" priority="261" operator="containsText" text="OK">
      <formula>NOT(ISERROR(SEARCH("OK",C20)))</formula>
    </cfRule>
    <cfRule type="containsText" dxfId="254" priority="262" operator="containsText" text="za duża wart.">
      <formula>NOT(ISERROR(SEARCH("za duża wart.",C20)))</formula>
    </cfRule>
    <cfRule type="containsText" dxfId="253" priority="263" operator="containsText" text="OK">
      <formula>NOT(ISERROR(SEARCH("OK",C20)))</formula>
    </cfRule>
    <cfRule type="containsText" dxfId="252" priority="264" operator="containsText" text="Brak nakładów">
      <formula>NOT(ISERROR(SEARCH("Brak nakładów",C20)))</formula>
    </cfRule>
    <cfRule type="containsText" dxfId="251" priority="265" operator="containsText" text="ZA DUŻA WART. REZ.">
      <formula>NOT(ISERROR(SEARCH("ZA DUŻA WART. REZ.",C20)))</formula>
    </cfRule>
  </conditionalFormatting>
  <conditionalFormatting sqref="C29">
    <cfRule type="containsText" dxfId="250" priority="466" operator="containsText" text="OK">
      <formula>NOT(ISERROR(SEARCH("OK",C29)))</formula>
    </cfRule>
    <cfRule type="containsText" dxfId="249" priority="467" operator="containsText" text="za duża wart.">
      <formula>NOT(ISERROR(SEARCH("za duża wart.",C29)))</formula>
    </cfRule>
    <cfRule type="containsText" dxfId="248" priority="468" operator="containsText" text="OK">
      <formula>NOT(ISERROR(SEARCH("OK",C29)))</formula>
    </cfRule>
    <cfRule type="containsText" dxfId="247" priority="469" operator="containsText" text="Brak nakładów">
      <formula>NOT(ISERROR(SEARCH("Brak nakładów",C29)))</formula>
    </cfRule>
    <cfRule type="containsText" dxfId="246" priority="470" operator="containsText" text="ZA DUŻA WART. REZ.">
      <formula>NOT(ISERROR(SEARCH("ZA DUŻA WART. REZ.",C29)))</formula>
    </cfRule>
  </conditionalFormatting>
  <conditionalFormatting sqref="C26">
    <cfRule type="containsText" dxfId="245" priority="246" operator="containsText" text="OK">
      <formula>NOT(ISERROR(SEARCH("OK",C26)))</formula>
    </cfRule>
    <cfRule type="containsText" dxfId="244" priority="247" operator="containsText" text="za duża wart.">
      <formula>NOT(ISERROR(SEARCH("za duża wart.",C26)))</formula>
    </cfRule>
    <cfRule type="containsText" dxfId="243" priority="248" operator="containsText" text="OK">
      <formula>NOT(ISERROR(SEARCH("OK",C26)))</formula>
    </cfRule>
    <cfRule type="containsText" dxfId="242" priority="249" operator="containsText" text="Brak nakładów">
      <formula>NOT(ISERROR(SEARCH("Brak nakładów",C26)))</formula>
    </cfRule>
    <cfRule type="containsText" dxfId="241" priority="250" operator="containsText" text="ZA DUŻA WART. REZ.">
      <formula>NOT(ISERROR(SEARCH("ZA DUŻA WART. REZ.",C26)))</formula>
    </cfRule>
  </conditionalFormatting>
  <conditionalFormatting sqref="C30">
    <cfRule type="containsText" dxfId="240" priority="236" operator="containsText" text="OK">
      <formula>NOT(ISERROR(SEARCH("OK",C30)))</formula>
    </cfRule>
    <cfRule type="containsText" dxfId="239" priority="237" operator="containsText" text="za duża wart.">
      <formula>NOT(ISERROR(SEARCH("za duża wart.",C30)))</formula>
    </cfRule>
    <cfRule type="containsText" dxfId="238" priority="238" operator="containsText" text="OK">
      <formula>NOT(ISERROR(SEARCH("OK",C30)))</formula>
    </cfRule>
    <cfRule type="containsText" dxfId="237" priority="239" operator="containsText" text="Brak nakładów">
      <formula>NOT(ISERROR(SEARCH("Brak nakładów",C30)))</formula>
    </cfRule>
    <cfRule type="containsText" dxfId="236" priority="240" operator="containsText" text="ZA DUŻA WART. REZ.">
      <formula>NOT(ISERROR(SEARCH("ZA DUŻA WART. REZ.",C30)))</formula>
    </cfRule>
  </conditionalFormatting>
  <conditionalFormatting sqref="C40">
    <cfRule type="containsText" dxfId="235" priority="216" operator="containsText" text="OK">
      <formula>NOT(ISERROR(SEARCH("OK",C40)))</formula>
    </cfRule>
    <cfRule type="containsText" dxfId="234" priority="217" operator="containsText" text="za duża wart.">
      <formula>NOT(ISERROR(SEARCH("za duża wart.",C40)))</formula>
    </cfRule>
    <cfRule type="containsText" dxfId="233" priority="218" operator="containsText" text="OK">
      <formula>NOT(ISERROR(SEARCH("OK",C40)))</formula>
    </cfRule>
    <cfRule type="containsText" dxfId="232" priority="219" operator="containsText" text="Brak nakładów">
      <formula>NOT(ISERROR(SEARCH("Brak nakładów",C40)))</formula>
    </cfRule>
    <cfRule type="containsText" dxfId="231" priority="220" operator="containsText" text="ZA DUŻA WART. REZ.">
      <formula>NOT(ISERROR(SEARCH("ZA DUŻA WART. REZ.",C40)))</formula>
    </cfRule>
  </conditionalFormatting>
  <conditionalFormatting sqref="C44">
    <cfRule type="containsText" dxfId="230" priority="206" operator="containsText" text="OK">
      <formula>NOT(ISERROR(SEARCH("OK",C44)))</formula>
    </cfRule>
    <cfRule type="containsText" dxfId="229" priority="207" operator="containsText" text="za duża wart.">
      <formula>NOT(ISERROR(SEARCH("za duża wart.",C44)))</formula>
    </cfRule>
    <cfRule type="containsText" dxfId="228" priority="208" operator="containsText" text="OK">
      <formula>NOT(ISERROR(SEARCH("OK",C44)))</formula>
    </cfRule>
    <cfRule type="containsText" dxfId="227" priority="209" operator="containsText" text="Brak nakładów">
      <formula>NOT(ISERROR(SEARCH("Brak nakładów",C44)))</formula>
    </cfRule>
    <cfRule type="containsText" dxfId="226" priority="210" operator="containsText" text="ZA DUŻA WART. REZ.">
      <formula>NOT(ISERROR(SEARCH("ZA DUŻA WART. REZ.",C44)))</formula>
    </cfRule>
  </conditionalFormatting>
  <conditionalFormatting sqref="C18">
    <cfRule type="containsText" dxfId="225" priority="436" operator="containsText" text="OK">
      <formula>NOT(ISERROR(SEARCH("OK",C18)))</formula>
    </cfRule>
    <cfRule type="containsText" dxfId="224" priority="437" operator="containsText" text="za duża wart.">
      <formula>NOT(ISERROR(SEARCH("za duża wart.",C18)))</formula>
    </cfRule>
    <cfRule type="containsText" dxfId="223" priority="438" operator="containsText" text="OK">
      <formula>NOT(ISERROR(SEARCH("OK",C18)))</formula>
    </cfRule>
    <cfRule type="containsText" dxfId="222" priority="439" operator="containsText" text="Brak nakładów">
      <formula>NOT(ISERROR(SEARCH("Brak nakładów",C18)))</formula>
    </cfRule>
    <cfRule type="containsText" dxfId="221" priority="440" operator="containsText" text="ZA DUŻA WART. REZ.">
      <formula>NOT(ISERROR(SEARCH("ZA DUŻA WART. REZ.",C18)))</formula>
    </cfRule>
  </conditionalFormatting>
  <conditionalFormatting sqref="C90">
    <cfRule type="containsText" dxfId="220" priority="381" operator="containsText" text="OK">
      <formula>NOT(ISERROR(SEARCH("OK",C90)))</formula>
    </cfRule>
    <cfRule type="containsText" dxfId="219" priority="382" operator="containsText" text="za duża wart.">
      <formula>NOT(ISERROR(SEARCH("za duża wart.",C90)))</formula>
    </cfRule>
    <cfRule type="containsText" dxfId="218" priority="383" operator="containsText" text="OK">
      <formula>NOT(ISERROR(SEARCH("OK",C90)))</formula>
    </cfRule>
    <cfRule type="containsText" dxfId="217" priority="384" operator="containsText" text="Brak nakładów">
      <formula>NOT(ISERROR(SEARCH("Brak nakładów",C90)))</formula>
    </cfRule>
    <cfRule type="containsText" dxfId="216" priority="385" operator="containsText" text="ZA DUŻA WART. REZ.">
      <formula>NOT(ISERROR(SEARCH("ZA DUŻA WART. REZ.",C90)))</formula>
    </cfRule>
  </conditionalFormatting>
  <conditionalFormatting sqref="C122">
    <cfRule type="containsText" dxfId="215" priority="51" operator="containsText" text="OK">
      <formula>NOT(ISERROR(SEARCH("OK",C122)))</formula>
    </cfRule>
    <cfRule type="containsText" dxfId="214" priority="52" operator="containsText" text="za duża wart.">
      <formula>NOT(ISERROR(SEARCH("za duża wart.",C122)))</formula>
    </cfRule>
    <cfRule type="containsText" dxfId="213" priority="53" operator="containsText" text="OK">
      <formula>NOT(ISERROR(SEARCH("OK",C122)))</formula>
    </cfRule>
    <cfRule type="containsText" dxfId="212" priority="54" operator="containsText" text="Brak nakładów">
      <formula>NOT(ISERROR(SEARCH("Brak nakładów",C122)))</formula>
    </cfRule>
    <cfRule type="containsText" dxfId="211" priority="55" operator="containsText" text="ZA DUŻA WART. REZ.">
      <formula>NOT(ISERROR(SEARCH("ZA DUŻA WART. REZ.",C122)))</formula>
    </cfRule>
  </conditionalFormatting>
  <conditionalFormatting sqref="C104">
    <cfRule type="containsText" dxfId="210" priority="81" operator="containsText" text="OK">
      <formula>NOT(ISERROR(SEARCH("OK",C104)))</formula>
    </cfRule>
    <cfRule type="containsText" dxfId="209" priority="82" operator="containsText" text="za duża wart.">
      <formula>NOT(ISERROR(SEARCH("za duża wart.",C104)))</formula>
    </cfRule>
    <cfRule type="containsText" dxfId="208" priority="83" operator="containsText" text="OK">
      <formula>NOT(ISERROR(SEARCH("OK",C104)))</formula>
    </cfRule>
    <cfRule type="containsText" dxfId="207" priority="84" operator="containsText" text="Brak nakładów">
      <formula>NOT(ISERROR(SEARCH("Brak nakładów",C104)))</formula>
    </cfRule>
    <cfRule type="containsText" dxfId="206" priority="85" operator="containsText" text="ZA DUŻA WART. REZ.">
      <formula>NOT(ISERROR(SEARCH("ZA DUŻA WART. REZ.",C104)))</formula>
    </cfRule>
  </conditionalFormatting>
  <conditionalFormatting sqref="C88">
    <cfRule type="containsText" dxfId="205" priority="111" operator="containsText" text="OK">
      <formula>NOT(ISERROR(SEARCH("OK",C88)))</formula>
    </cfRule>
    <cfRule type="containsText" dxfId="204" priority="112" operator="containsText" text="za duża wart.">
      <formula>NOT(ISERROR(SEARCH("za duża wart.",C88)))</formula>
    </cfRule>
    <cfRule type="containsText" dxfId="203" priority="113" operator="containsText" text="OK">
      <formula>NOT(ISERROR(SEARCH("OK",C88)))</formula>
    </cfRule>
    <cfRule type="containsText" dxfId="202" priority="114" operator="containsText" text="Brak nakładów">
      <formula>NOT(ISERROR(SEARCH("Brak nakładów",C88)))</formula>
    </cfRule>
    <cfRule type="containsText" dxfId="201" priority="115" operator="containsText" text="ZA DUŻA WART. REZ.">
      <formula>NOT(ISERROR(SEARCH("ZA DUŻA WART. REZ.",C88)))</formula>
    </cfRule>
  </conditionalFormatting>
  <conditionalFormatting sqref="C74">
    <cfRule type="containsText" dxfId="200" priority="141" operator="containsText" text="OK">
      <formula>NOT(ISERROR(SEARCH("OK",C74)))</formula>
    </cfRule>
    <cfRule type="containsText" dxfId="199" priority="142" operator="containsText" text="za duża wart.">
      <formula>NOT(ISERROR(SEARCH("za duża wart.",C74)))</formula>
    </cfRule>
    <cfRule type="containsText" dxfId="198" priority="143" operator="containsText" text="OK">
      <formula>NOT(ISERROR(SEARCH("OK",C74)))</formula>
    </cfRule>
    <cfRule type="containsText" dxfId="197" priority="144" operator="containsText" text="Brak nakładów">
      <formula>NOT(ISERROR(SEARCH("Brak nakładów",C74)))</formula>
    </cfRule>
    <cfRule type="containsText" dxfId="196" priority="145" operator="containsText" text="ZA DUŻA WART. REZ.">
      <formula>NOT(ISERROR(SEARCH("ZA DUŻA WART. REZ.",C74)))</formula>
    </cfRule>
  </conditionalFormatting>
  <conditionalFormatting sqref="C62">
    <cfRule type="containsText" dxfId="195" priority="166" operator="containsText" text="OK">
      <formula>NOT(ISERROR(SEARCH("OK",C62)))</formula>
    </cfRule>
    <cfRule type="containsText" dxfId="194" priority="167" operator="containsText" text="za duża wart.">
      <formula>NOT(ISERROR(SEARCH("za duża wart.",C62)))</formula>
    </cfRule>
    <cfRule type="containsText" dxfId="193" priority="168" operator="containsText" text="OK">
      <formula>NOT(ISERROR(SEARCH("OK",C62)))</formula>
    </cfRule>
    <cfRule type="containsText" dxfId="192" priority="169" operator="containsText" text="Brak nakładów">
      <formula>NOT(ISERROR(SEARCH("Brak nakładów",C62)))</formula>
    </cfRule>
    <cfRule type="containsText" dxfId="191" priority="170" operator="containsText" text="ZA DUŻA WART. REZ.">
      <formula>NOT(ISERROR(SEARCH("ZA DUŻA WART. REZ.",C62)))</formula>
    </cfRule>
  </conditionalFormatting>
  <conditionalFormatting sqref="C56">
    <cfRule type="containsText" dxfId="190" priority="181" operator="containsText" text="OK">
      <formula>NOT(ISERROR(SEARCH("OK",C56)))</formula>
    </cfRule>
    <cfRule type="containsText" dxfId="189" priority="182" operator="containsText" text="za duża wart.">
      <formula>NOT(ISERROR(SEARCH("za duża wart.",C56)))</formula>
    </cfRule>
    <cfRule type="containsText" dxfId="188" priority="183" operator="containsText" text="OK">
      <formula>NOT(ISERROR(SEARCH("OK",C56)))</formula>
    </cfRule>
    <cfRule type="containsText" dxfId="187" priority="184" operator="containsText" text="Brak nakładów">
      <formula>NOT(ISERROR(SEARCH("Brak nakładów",C56)))</formula>
    </cfRule>
    <cfRule type="containsText" dxfId="186" priority="185" operator="containsText" text="ZA DUŻA WART. REZ.">
      <formula>NOT(ISERROR(SEARCH("ZA DUŻA WART. REZ.",C56)))</formula>
    </cfRule>
  </conditionalFormatting>
  <conditionalFormatting sqref="C22">
    <cfRule type="containsText" dxfId="185" priority="256" operator="containsText" text="OK">
      <formula>NOT(ISERROR(SEARCH("OK",C22)))</formula>
    </cfRule>
    <cfRule type="containsText" dxfId="184" priority="257" operator="containsText" text="za duża wart.">
      <formula>NOT(ISERROR(SEARCH("za duża wart.",C22)))</formula>
    </cfRule>
    <cfRule type="containsText" dxfId="183" priority="258" operator="containsText" text="OK">
      <formula>NOT(ISERROR(SEARCH("OK",C22)))</formula>
    </cfRule>
    <cfRule type="containsText" dxfId="182" priority="259" operator="containsText" text="Brak nakładów">
      <formula>NOT(ISERROR(SEARCH("Brak nakładów",C22)))</formula>
    </cfRule>
    <cfRule type="containsText" dxfId="181" priority="260" operator="containsText" text="ZA DUŻA WART. REZ.">
      <formula>NOT(ISERROR(SEARCH("ZA DUŻA WART. REZ.",C22)))</formula>
    </cfRule>
  </conditionalFormatting>
  <conditionalFormatting sqref="C24">
    <cfRule type="containsText" dxfId="180" priority="251" operator="containsText" text="OK">
      <formula>NOT(ISERROR(SEARCH("OK",C24)))</formula>
    </cfRule>
    <cfRule type="containsText" dxfId="179" priority="252" operator="containsText" text="za duża wart.">
      <formula>NOT(ISERROR(SEARCH("za duża wart.",C24)))</formula>
    </cfRule>
    <cfRule type="containsText" dxfId="178" priority="253" operator="containsText" text="OK">
      <formula>NOT(ISERROR(SEARCH("OK",C24)))</formula>
    </cfRule>
    <cfRule type="containsText" dxfId="177" priority="254" operator="containsText" text="Brak nakładów">
      <formula>NOT(ISERROR(SEARCH("Brak nakładów",C24)))</formula>
    </cfRule>
    <cfRule type="containsText" dxfId="176" priority="255" operator="containsText" text="ZA DUŻA WART. REZ.">
      <formula>NOT(ISERROR(SEARCH("ZA DUŻA WART. REZ.",C24)))</formula>
    </cfRule>
  </conditionalFormatting>
  <conditionalFormatting sqref="C28">
    <cfRule type="containsText" dxfId="175" priority="241" operator="containsText" text="OK">
      <formula>NOT(ISERROR(SEARCH("OK",C28)))</formula>
    </cfRule>
    <cfRule type="containsText" dxfId="174" priority="242" operator="containsText" text="za duża wart.">
      <formula>NOT(ISERROR(SEARCH("za duża wart.",C28)))</formula>
    </cfRule>
    <cfRule type="containsText" dxfId="173" priority="243" operator="containsText" text="OK">
      <formula>NOT(ISERROR(SEARCH("OK",C28)))</formula>
    </cfRule>
    <cfRule type="containsText" dxfId="172" priority="244" operator="containsText" text="Brak nakładów">
      <formula>NOT(ISERROR(SEARCH("Brak nakładów",C28)))</formula>
    </cfRule>
    <cfRule type="containsText" dxfId="171" priority="245" operator="containsText" text="ZA DUŻA WART. REZ.">
      <formula>NOT(ISERROR(SEARCH("ZA DUŻA WART. REZ.",C28)))</formula>
    </cfRule>
  </conditionalFormatting>
  <conditionalFormatting sqref="C34">
    <cfRule type="containsText" dxfId="170" priority="231" operator="containsText" text="OK">
      <formula>NOT(ISERROR(SEARCH("OK",C34)))</formula>
    </cfRule>
    <cfRule type="containsText" dxfId="169" priority="232" operator="containsText" text="za duża wart.">
      <formula>NOT(ISERROR(SEARCH("za duża wart.",C34)))</formula>
    </cfRule>
    <cfRule type="containsText" dxfId="168" priority="233" operator="containsText" text="OK">
      <formula>NOT(ISERROR(SEARCH("OK",C34)))</formula>
    </cfRule>
    <cfRule type="containsText" dxfId="167" priority="234" operator="containsText" text="Brak nakładów">
      <formula>NOT(ISERROR(SEARCH("Brak nakładów",C34)))</formula>
    </cfRule>
    <cfRule type="containsText" dxfId="166" priority="235" operator="containsText" text="ZA DUŻA WART. REZ.">
      <formula>NOT(ISERROR(SEARCH("ZA DUŻA WART. REZ.",C34)))</formula>
    </cfRule>
  </conditionalFormatting>
  <conditionalFormatting sqref="C38">
    <cfRule type="containsText" dxfId="165" priority="221" operator="containsText" text="OK">
      <formula>NOT(ISERROR(SEARCH("OK",C38)))</formula>
    </cfRule>
    <cfRule type="containsText" dxfId="164" priority="222" operator="containsText" text="za duża wart.">
      <formula>NOT(ISERROR(SEARCH("za duża wart.",C38)))</formula>
    </cfRule>
    <cfRule type="containsText" dxfId="163" priority="223" operator="containsText" text="OK">
      <formula>NOT(ISERROR(SEARCH("OK",C38)))</formula>
    </cfRule>
    <cfRule type="containsText" dxfId="162" priority="224" operator="containsText" text="Brak nakładów">
      <formula>NOT(ISERROR(SEARCH("Brak nakładów",C38)))</formula>
    </cfRule>
    <cfRule type="containsText" dxfId="161" priority="225" operator="containsText" text="ZA DUŻA WART. REZ.">
      <formula>NOT(ISERROR(SEARCH("ZA DUŻA WART. REZ.",C38)))</formula>
    </cfRule>
  </conditionalFormatting>
  <conditionalFormatting sqref="C42">
    <cfRule type="containsText" dxfId="160" priority="211" operator="containsText" text="OK">
      <formula>NOT(ISERROR(SEARCH("OK",C42)))</formula>
    </cfRule>
    <cfRule type="containsText" dxfId="159" priority="212" operator="containsText" text="za duża wart.">
      <formula>NOT(ISERROR(SEARCH("za duża wart.",C42)))</formula>
    </cfRule>
    <cfRule type="containsText" dxfId="158" priority="213" operator="containsText" text="OK">
      <formula>NOT(ISERROR(SEARCH("OK",C42)))</formula>
    </cfRule>
    <cfRule type="containsText" dxfId="157" priority="214" operator="containsText" text="Brak nakładów">
      <formula>NOT(ISERROR(SEARCH("Brak nakładów",C42)))</formula>
    </cfRule>
    <cfRule type="containsText" dxfId="156" priority="215" operator="containsText" text="ZA DUŻA WART. REZ.">
      <formula>NOT(ISERROR(SEARCH("ZA DUŻA WART. REZ.",C42)))</formula>
    </cfRule>
  </conditionalFormatting>
  <conditionalFormatting sqref="C46">
    <cfRule type="containsText" dxfId="155" priority="201" operator="containsText" text="OK">
      <formula>NOT(ISERROR(SEARCH("OK",C46)))</formula>
    </cfRule>
    <cfRule type="containsText" dxfId="154" priority="202" operator="containsText" text="za duża wart.">
      <formula>NOT(ISERROR(SEARCH("za duża wart.",C46)))</formula>
    </cfRule>
    <cfRule type="containsText" dxfId="153" priority="203" operator="containsText" text="OK">
      <formula>NOT(ISERROR(SEARCH("OK",C46)))</formula>
    </cfRule>
    <cfRule type="containsText" dxfId="152" priority="204" operator="containsText" text="Brak nakładów">
      <formula>NOT(ISERROR(SEARCH("Brak nakładów",C46)))</formula>
    </cfRule>
    <cfRule type="containsText" dxfId="151" priority="205" operator="containsText" text="ZA DUŻA WART. REZ.">
      <formula>NOT(ISERROR(SEARCH("ZA DUŻA WART. REZ.",C46)))</formula>
    </cfRule>
  </conditionalFormatting>
  <conditionalFormatting sqref="C50">
    <cfRule type="containsText" dxfId="150" priority="196" operator="containsText" text="OK">
      <formula>NOT(ISERROR(SEARCH("OK",C50)))</formula>
    </cfRule>
    <cfRule type="containsText" dxfId="149" priority="197" operator="containsText" text="za duża wart.">
      <formula>NOT(ISERROR(SEARCH("za duża wart.",C50)))</formula>
    </cfRule>
    <cfRule type="containsText" dxfId="148" priority="198" operator="containsText" text="OK">
      <formula>NOT(ISERROR(SEARCH("OK",C50)))</formula>
    </cfRule>
    <cfRule type="containsText" dxfId="147" priority="199" operator="containsText" text="Brak nakładów">
      <formula>NOT(ISERROR(SEARCH("Brak nakładów",C50)))</formula>
    </cfRule>
    <cfRule type="containsText" dxfId="146" priority="200" operator="containsText" text="ZA DUŻA WART. REZ.">
      <formula>NOT(ISERROR(SEARCH("ZA DUŻA WART. REZ.",C50)))</formula>
    </cfRule>
  </conditionalFormatting>
  <conditionalFormatting sqref="C54">
    <cfRule type="containsText" dxfId="145" priority="186" operator="containsText" text="OK">
      <formula>NOT(ISERROR(SEARCH("OK",C54)))</formula>
    </cfRule>
    <cfRule type="containsText" dxfId="144" priority="187" operator="containsText" text="za duża wart.">
      <formula>NOT(ISERROR(SEARCH("za duża wart.",C54)))</formula>
    </cfRule>
    <cfRule type="containsText" dxfId="143" priority="188" operator="containsText" text="OK">
      <formula>NOT(ISERROR(SEARCH("OK",C54)))</formula>
    </cfRule>
    <cfRule type="containsText" dxfId="142" priority="189" operator="containsText" text="Brak nakładów">
      <formula>NOT(ISERROR(SEARCH("Brak nakładów",C54)))</formula>
    </cfRule>
    <cfRule type="containsText" dxfId="141" priority="190" operator="containsText" text="ZA DUŻA WART. REZ.">
      <formula>NOT(ISERROR(SEARCH("ZA DUŻA WART. REZ.",C54)))</formula>
    </cfRule>
  </conditionalFormatting>
  <conditionalFormatting sqref="C58">
    <cfRule type="containsText" dxfId="140" priority="176" operator="containsText" text="OK">
      <formula>NOT(ISERROR(SEARCH("OK",C58)))</formula>
    </cfRule>
    <cfRule type="containsText" dxfId="139" priority="177" operator="containsText" text="za duża wart.">
      <formula>NOT(ISERROR(SEARCH("za duża wart.",C58)))</formula>
    </cfRule>
    <cfRule type="containsText" dxfId="138" priority="178" operator="containsText" text="OK">
      <formula>NOT(ISERROR(SEARCH("OK",C58)))</formula>
    </cfRule>
    <cfRule type="containsText" dxfId="137" priority="179" operator="containsText" text="Brak nakładów">
      <formula>NOT(ISERROR(SEARCH("Brak nakładów",C58)))</formula>
    </cfRule>
    <cfRule type="containsText" dxfId="136" priority="180" operator="containsText" text="ZA DUŻA WART. REZ.">
      <formula>NOT(ISERROR(SEARCH("ZA DUŻA WART. REZ.",C58)))</formula>
    </cfRule>
  </conditionalFormatting>
  <conditionalFormatting sqref="C60">
    <cfRule type="containsText" dxfId="135" priority="171" operator="containsText" text="OK">
      <formula>NOT(ISERROR(SEARCH("OK",C60)))</formula>
    </cfRule>
    <cfRule type="containsText" dxfId="134" priority="172" operator="containsText" text="za duża wart.">
      <formula>NOT(ISERROR(SEARCH("za duża wart.",C60)))</formula>
    </cfRule>
    <cfRule type="containsText" dxfId="133" priority="173" operator="containsText" text="OK">
      <formula>NOT(ISERROR(SEARCH("OK",C60)))</formula>
    </cfRule>
    <cfRule type="containsText" dxfId="132" priority="174" operator="containsText" text="Brak nakładów">
      <formula>NOT(ISERROR(SEARCH("Brak nakładów",C60)))</formula>
    </cfRule>
    <cfRule type="containsText" dxfId="131" priority="175" operator="containsText" text="ZA DUŻA WART. REZ.">
      <formula>NOT(ISERROR(SEARCH("ZA DUŻA WART. REZ.",C60)))</formula>
    </cfRule>
  </conditionalFormatting>
  <conditionalFormatting sqref="C66">
    <cfRule type="containsText" dxfId="130" priority="161" operator="containsText" text="OK">
      <formula>NOT(ISERROR(SEARCH("OK",C66)))</formula>
    </cfRule>
    <cfRule type="containsText" dxfId="129" priority="162" operator="containsText" text="za duża wart.">
      <formula>NOT(ISERROR(SEARCH("za duża wart.",C66)))</formula>
    </cfRule>
    <cfRule type="containsText" dxfId="128" priority="163" operator="containsText" text="OK">
      <formula>NOT(ISERROR(SEARCH("OK",C66)))</formula>
    </cfRule>
    <cfRule type="containsText" dxfId="127" priority="164" operator="containsText" text="Brak nakładów">
      <formula>NOT(ISERROR(SEARCH("Brak nakładów",C66)))</formula>
    </cfRule>
    <cfRule type="containsText" dxfId="126" priority="165" operator="containsText" text="ZA DUŻA WART. REZ.">
      <formula>NOT(ISERROR(SEARCH("ZA DUŻA WART. REZ.",C66)))</formula>
    </cfRule>
  </conditionalFormatting>
  <conditionalFormatting sqref="C70">
    <cfRule type="containsText" dxfId="125" priority="151" operator="containsText" text="OK">
      <formula>NOT(ISERROR(SEARCH("OK",C70)))</formula>
    </cfRule>
    <cfRule type="containsText" dxfId="124" priority="152" operator="containsText" text="za duża wart.">
      <formula>NOT(ISERROR(SEARCH("za duża wart.",C70)))</formula>
    </cfRule>
    <cfRule type="containsText" dxfId="123" priority="153" operator="containsText" text="OK">
      <formula>NOT(ISERROR(SEARCH("OK",C70)))</formula>
    </cfRule>
    <cfRule type="containsText" dxfId="122" priority="154" operator="containsText" text="Brak nakładów">
      <formula>NOT(ISERROR(SEARCH("Brak nakładów",C70)))</formula>
    </cfRule>
    <cfRule type="containsText" dxfId="121" priority="155" operator="containsText" text="ZA DUŻA WART. REZ.">
      <formula>NOT(ISERROR(SEARCH("ZA DUŻA WART. REZ.",C70)))</formula>
    </cfRule>
  </conditionalFormatting>
  <conditionalFormatting sqref="C72">
    <cfRule type="containsText" dxfId="120" priority="146" operator="containsText" text="OK">
      <formula>NOT(ISERROR(SEARCH("OK",C72)))</formula>
    </cfRule>
    <cfRule type="containsText" dxfId="119" priority="147" operator="containsText" text="za duża wart.">
      <formula>NOT(ISERROR(SEARCH("za duża wart.",C72)))</formula>
    </cfRule>
    <cfRule type="containsText" dxfId="118" priority="148" operator="containsText" text="OK">
      <formula>NOT(ISERROR(SEARCH("OK",C72)))</formula>
    </cfRule>
    <cfRule type="containsText" dxfId="117" priority="149" operator="containsText" text="Brak nakładów">
      <formula>NOT(ISERROR(SEARCH("Brak nakładów",C72)))</formula>
    </cfRule>
    <cfRule type="containsText" dxfId="116" priority="150" operator="containsText" text="ZA DUŻA WART. REZ.">
      <formula>NOT(ISERROR(SEARCH("ZA DUŻA WART. REZ.",C72)))</formula>
    </cfRule>
  </conditionalFormatting>
  <conditionalFormatting sqref="C76">
    <cfRule type="containsText" dxfId="115" priority="136" operator="containsText" text="OK">
      <formula>NOT(ISERROR(SEARCH("OK",C76)))</formula>
    </cfRule>
    <cfRule type="containsText" dxfId="114" priority="137" operator="containsText" text="za duża wart.">
      <formula>NOT(ISERROR(SEARCH("za duża wart.",C76)))</formula>
    </cfRule>
    <cfRule type="containsText" dxfId="113" priority="138" operator="containsText" text="OK">
      <formula>NOT(ISERROR(SEARCH("OK",C76)))</formula>
    </cfRule>
    <cfRule type="containsText" dxfId="112" priority="139" operator="containsText" text="Brak nakładów">
      <formula>NOT(ISERROR(SEARCH("Brak nakładów",C76)))</formula>
    </cfRule>
    <cfRule type="containsText" dxfId="111" priority="140" operator="containsText" text="ZA DUŻA WART. REZ.">
      <formula>NOT(ISERROR(SEARCH("ZA DUŻA WART. REZ.",C76)))</formula>
    </cfRule>
  </conditionalFormatting>
  <conditionalFormatting sqref="C80">
    <cfRule type="containsText" dxfId="110" priority="131" operator="containsText" text="OK">
      <formula>NOT(ISERROR(SEARCH("OK",C80)))</formula>
    </cfRule>
    <cfRule type="containsText" dxfId="109" priority="132" operator="containsText" text="za duża wart.">
      <formula>NOT(ISERROR(SEARCH("za duża wart.",C80)))</formula>
    </cfRule>
    <cfRule type="containsText" dxfId="108" priority="133" operator="containsText" text="OK">
      <formula>NOT(ISERROR(SEARCH("OK",C80)))</formula>
    </cfRule>
    <cfRule type="containsText" dxfId="107" priority="134" operator="containsText" text="Brak nakładów">
      <formula>NOT(ISERROR(SEARCH("Brak nakładów",C80)))</formula>
    </cfRule>
    <cfRule type="containsText" dxfId="106" priority="135" operator="containsText" text="ZA DUŻA WART. REZ.">
      <formula>NOT(ISERROR(SEARCH("ZA DUŻA WART. REZ.",C80)))</formula>
    </cfRule>
  </conditionalFormatting>
  <conditionalFormatting sqref="C84">
    <cfRule type="containsText" dxfId="105" priority="121" operator="containsText" text="OK">
      <formula>NOT(ISERROR(SEARCH("OK",C84)))</formula>
    </cfRule>
    <cfRule type="containsText" dxfId="104" priority="122" operator="containsText" text="za duża wart.">
      <formula>NOT(ISERROR(SEARCH("za duża wart.",C84)))</formula>
    </cfRule>
    <cfRule type="containsText" dxfId="103" priority="123" operator="containsText" text="OK">
      <formula>NOT(ISERROR(SEARCH("OK",C84)))</formula>
    </cfRule>
    <cfRule type="containsText" dxfId="102" priority="124" operator="containsText" text="Brak nakładów">
      <formula>NOT(ISERROR(SEARCH("Brak nakładów",C84)))</formula>
    </cfRule>
    <cfRule type="containsText" dxfId="101" priority="125" operator="containsText" text="ZA DUŻA WART. REZ.">
      <formula>NOT(ISERROR(SEARCH("ZA DUŻA WART. REZ.",C84)))</formula>
    </cfRule>
  </conditionalFormatting>
  <conditionalFormatting sqref="C86">
    <cfRule type="containsText" dxfId="100" priority="116" operator="containsText" text="OK">
      <formula>NOT(ISERROR(SEARCH("OK",C86)))</formula>
    </cfRule>
    <cfRule type="containsText" dxfId="99" priority="117" operator="containsText" text="za duża wart.">
      <formula>NOT(ISERROR(SEARCH("za duża wart.",C86)))</formula>
    </cfRule>
    <cfRule type="containsText" dxfId="98" priority="118" operator="containsText" text="OK">
      <formula>NOT(ISERROR(SEARCH("OK",C86)))</formula>
    </cfRule>
    <cfRule type="containsText" dxfId="97" priority="119" operator="containsText" text="Brak nakładów">
      <formula>NOT(ISERROR(SEARCH("Brak nakładów",C86)))</formula>
    </cfRule>
    <cfRule type="containsText" dxfId="96" priority="120" operator="containsText" text="ZA DUŻA WART. REZ.">
      <formula>NOT(ISERROR(SEARCH("ZA DUŻA WART. REZ.",C86)))</formula>
    </cfRule>
  </conditionalFormatting>
  <conditionalFormatting sqref="C96">
    <cfRule type="containsText" dxfId="95" priority="101" operator="containsText" text="OK">
      <formula>NOT(ISERROR(SEARCH("OK",C96)))</formula>
    </cfRule>
    <cfRule type="containsText" dxfId="94" priority="102" operator="containsText" text="za duża wart.">
      <formula>NOT(ISERROR(SEARCH("za duża wart.",C96)))</formula>
    </cfRule>
    <cfRule type="containsText" dxfId="93" priority="103" operator="containsText" text="OK">
      <formula>NOT(ISERROR(SEARCH("OK",C96)))</formula>
    </cfRule>
    <cfRule type="containsText" dxfId="92" priority="104" operator="containsText" text="Brak nakładów">
      <formula>NOT(ISERROR(SEARCH("Brak nakładów",C96)))</formula>
    </cfRule>
    <cfRule type="containsText" dxfId="91" priority="105" operator="containsText" text="ZA DUŻA WART. REZ.">
      <formula>NOT(ISERROR(SEARCH("ZA DUŻA WART. REZ.",C96)))</formula>
    </cfRule>
  </conditionalFormatting>
  <conditionalFormatting sqref="C98">
    <cfRule type="containsText" dxfId="90" priority="96" operator="containsText" text="OK">
      <formula>NOT(ISERROR(SEARCH("OK",C98)))</formula>
    </cfRule>
    <cfRule type="containsText" dxfId="89" priority="97" operator="containsText" text="za duża wart.">
      <formula>NOT(ISERROR(SEARCH("za duża wart.",C98)))</formula>
    </cfRule>
    <cfRule type="containsText" dxfId="88" priority="98" operator="containsText" text="OK">
      <formula>NOT(ISERROR(SEARCH("OK",C98)))</formula>
    </cfRule>
    <cfRule type="containsText" dxfId="87" priority="99" operator="containsText" text="Brak nakładów">
      <formula>NOT(ISERROR(SEARCH("Brak nakładów",C98)))</formula>
    </cfRule>
    <cfRule type="containsText" dxfId="86" priority="100" operator="containsText" text="ZA DUŻA WART. REZ.">
      <formula>NOT(ISERROR(SEARCH("ZA DUŻA WART. REZ.",C98)))</formula>
    </cfRule>
  </conditionalFormatting>
  <conditionalFormatting sqref="C100">
    <cfRule type="containsText" dxfId="85" priority="91" operator="containsText" text="OK">
      <formula>NOT(ISERROR(SEARCH("OK",C100)))</formula>
    </cfRule>
    <cfRule type="containsText" dxfId="84" priority="92" operator="containsText" text="za duża wart.">
      <formula>NOT(ISERROR(SEARCH("za duża wart.",C100)))</formula>
    </cfRule>
    <cfRule type="containsText" dxfId="83" priority="93" operator="containsText" text="OK">
      <formula>NOT(ISERROR(SEARCH("OK",C100)))</formula>
    </cfRule>
    <cfRule type="containsText" dxfId="82" priority="94" operator="containsText" text="Brak nakładów">
      <formula>NOT(ISERROR(SEARCH("Brak nakładów",C100)))</formula>
    </cfRule>
    <cfRule type="containsText" dxfId="81" priority="95" operator="containsText" text="ZA DUŻA WART. REZ.">
      <formula>NOT(ISERROR(SEARCH("ZA DUŻA WART. REZ.",C100)))</formula>
    </cfRule>
  </conditionalFormatting>
  <conditionalFormatting sqref="C102">
    <cfRule type="containsText" dxfId="80" priority="86" operator="containsText" text="OK">
      <formula>NOT(ISERROR(SEARCH("OK",C102)))</formula>
    </cfRule>
    <cfRule type="containsText" dxfId="79" priority="87" operator="containsText" text="za duża wart.">
      <formula>NOT(ISERROR(SEARCH("za duża wart.",C102)))</formula>
    </cfRule>
    <cfRule type="containsText" dxfId="78" priority="88" operator="containsText" text="OK">
      <formula>NOT(ISERROR(SEARCH("OK",C102)))</formula>
    </cfRule>
    <cfRule type="containsText" dxfId="77" priority="89" operator="containsText" text="Brak nakładów">
      <formula>NOT(ISERROR(SEARCH("Brak nakładów",C102)))</formula>
    </cfRule>
    <cfRule type="containsText" dxfId="76" priority="90" operator="containsText" text="ZA DUŻA WART. REZ.">
      <formula>NOT(ISERROR(SEARCH("ZA DUŻA WART. REZ.",C102)))</formula>
    </cfRule>
  </conditionalFormatting>
  <conditionalFormatting sqref="C106">
    <cfRule type="containsText" dxfId="75" priority="76" operator="containsText" text="OK">
      <formula>NOT(ISERROR(SEARCH("OK",C106)))</formula>
    </cfRule>
    <cfRule type="containsText" dxfId="74" priority="77" operator="containsText" text="za duża wart.">
      <formula>NOT(ISERROR(SEARCH("za duża wart.",C106)))</formula>
    </cfRule>
    <cfRule type="containsText" dxfId="73" priority="78" operator="containsText" text="OK">
      <formula>NOT(ISERROR(SEARCH("OK",C106)))</formula>
    </cfRule>
    <cfRule type="containsText" dxfId="72" priority="79" operator="containsText" text="Brak nakładów">
      <formula>NOT(ISERROR(SEARCH("Brak nakładów",C106)))</formula>
    </cfRule>
    <cfRule type="containsText" dxfId="71" priority="80" operator="containsText" text="ZA DUŻA WART. REZ.">
      <formula>NOT(ISERROR(SEARCH("ZA DUŻA WART. REZ.",C106)))</formula>
    </cfRule>
  </conditionalFormatting>
  <conditionalFormatting sqref="C112">
    <cfRule type="containsText" dxfId="70" priority="71" operator="containsText" text="OK">
      <formula>NOT(ISERROR(SEARCH("OK",C112)))</formula>
    </cfRule>
    <cfRule type="containsText" dxfId="69" priority="72" operator="containsText" text="za duża wart.">
      <formula>NOT(ISERROR(SEARCH("za duża wart.",C112)))</formula>
    </cfRule>
    <cfRule type="containsText" dxfId="68" priority="73" operator="containsText" text="OK">
      <formula>NOT(ISERROR(SEARCH("OK",C112)))</formula>
    </cfRule>
    <cfRule type="containsText" dxfId="67" priority="74" operator="containsText" text="Brak nakładów">
      <formula>NOT(ISERROR(SEARCH("Brak nakładów",C112)))</formula>
    </cfRule>
    <cfRule type="containsText" dxfId="66" priority="75" operator="containsText" text="ZA DUŻA WART. REZ.">
      <formula>NOT(ISERROR(SEARCH("ZA DUŻA WART. REZ.",C112)))</formula>
    </cfRule>
  </conditionalFormatting>
  <conditionalFormatting sqref="C114">
    <cfRule type="containsText" dxfId="65" priority="66" operator="containsText" text="OK">
      <formula>NOT(ISERROR(SEARCH("OK",C114)))</formula>
    </cfRule>
    <cfRule type="containsText" dxfId="64" priority="67" operator="containsText" text="za duża wart.">
      <formula>NOT(ISERROR(SEARCH("za duża wart.",C114)))</formula>
    </cfRule>
    <cfRule type="containsText" dxfId="63" priority="68" operator="containsText" text="OK">
      <formula>NOT(ISERROR(SEARCH("OK",C114)))</formula>
    </cfRule>
    <cfRule type="containsText" dxfId="62" priority="69" operator="containsText" text="Brak nakładów">
      <formula>NOT(ISERROR(SEARCH("Brak nakładów",C114)))</formula>
    </cfRule>
    <cfRule type="containsText" dxfId="61" priority="70" operator="containsText" text="ZA DUŻA WART. REZ.">
      <formula>NOT(ISERROR(SEARCH("ZA DUŻA WART. REZ.",C114)))</formula>
    </cfRule>
  </conditionalFormatting>
  <conditionalFormatting sqref="C116">
    <cfRule type="containsText" dxfId="60" priority="61" operator="containsText" text="OK">
      <formula>NOT(ISERROR(SEARCH("OK",C116)))</formula>
    </cfRule>
    <cfRule type="containsText" dxfId="59" priority="62" operator="containsText" text="za duża wart.">
      <formula>NOT(ISERROR(SEARCH("za duża wart.",C116)))</formula>
    </cfRule>
    <cfRule type="containsText" dxfId="58" priority="63" operator="containsText" text="OK">
      <formula>NOT(ISERROR(SEARCH("OK",C116)))</formula>
    </cfRule>
    <cfRule type="containsText" dxfId="57" priority="64" operator="containsText" text="Brak nakładów">
      <formula>NOT(ISERROR(SEARCH("Brak nakładów",C116)))</formula>
    </cfRule>
    <cfRule type="containsText" dxfId="56" priority="65" operator="containsText" text="ZA DUŻA WART. REZ.">
      <formula>NOT(ISERROR(SEARCH("ZA DUŻA WART. REZ.",C116)))</formula>
    </cfRule>
  </conditionalFormatting>
  <conditionalFormatting sqref="C118">
    <cfRule type="containsText" dxfId="55" priority="56" operator="containsText" text="OK">
      <formula>NOT(ISERROR(SEARCH("OK",C118)))</formula>
    </cfRule>
    <cfRule type="containsText" dxfId="54" priority="57" operator="containsText" text="za duża wart.">
      <formula>NOT(ISERROR(SEARCH("za duża wart.",C118)))</formula>
    </cfRule>
    <cfRule type="containsText" dxfId="53" priority="58" operator="containsText" text="OK">
      <formula>NOT(ISERROR(SEARCH("OK",C118)))</formula>
    </cfRule>
    <cfRule type="containsText" dxfId="52" priority="59" operator="containsText" text="Brak nakładów">
      <formula>NOT(ISERROR(SEARCH("Brak nakładów",C118)))</formula>
    </cfRule>
    <cfRule type="containsText" dxfId="51" priority="60" operator="containsText" text="ZA DUŻA WART. REZ.">
      <formula>NOT(ISERROR(SEARCH("ZA DUŻA WART. REZ.",C118)))</formula>
    </cfRule>
  </conditionalFormatting>
  <conditionalFormatting sqref="C124">
    <cfRule type="containsText" dxfId="50" priority="46" operator="containsText" text="OK">
      <formula>NOT(ISERROR(SEARCH("OK",C124)))</formula>
    </cfRule>
    <cfRule type="containsText" dxfId="49" priority="47" operator="containsText" text="za duża wart.">
      <formula>NOT(ISERROR(SEARCH("za duża wart.",C124)))</formula>
    </cfRule>
    <cfRule type="containsText" dxfId="48" priority="48" operator="containsText" text="OK">
      <formula>NOT(ISERROR(SEARCH("OK",C124)))</formula>
    </cfRule>
    <cfRule type="containsText" dxfId="47" priority="49" operator="containsText" text="Brak nakładów">
      <formula>NOT(ISERROR(SEARCH("Brak nakładów",C124)))</formula>
    </cfRule>
    <cfRule type="containsText" dxfId="46" priority="50" operator="containsText" text="ZA DUŻA WART. REZ.">
      <formula>NOT(ISERROR(SEARCH("ZA DUŻA WART. REZ.",C124)))</formula>
    </cfRule>
  </conditionalFormatting>
  <conditionalFormatting sqref="C126">
    <cfRule type="containsText" dxfId="45" priority="41" operator="containsText" text="OK">
      <formula>NOT(ISERROR(SEARCH("OK",C126)))</formula>
    </cfRule>
    <cfRule type="containsText" dxfId="44" priority="42" operator="containsText" text="za duża wart.">
      <formula>NOT(ISERROR(SEARCH("za duża wart.",C126)))</formula>
    </cfRule>
    <cfRule type="containsText" dxfId="43" priority="43" operator="containsText" text="OK">
      <formula>NOT(ISERROR(SEARCH("OK",C126)))</formula>
    </cfRule>
    <cfRule type="containsText" dxfId="42" priority="44" operator="containsText" text="Brak nakładów">
      <formula>NOT(ISERROR(SEARCH("Brak nakładów",C126)))</formula>
    </cfRule>
    <cfRule type="containsText" dxfId="41" priority="45" operator="containsText" text="ZA DUŻA WART. REZ.">
      <formula>NOT(ISERROR(SEARCH("ZA DUŻA WART. REZ.",C126)))</formula>
    </cfRule>
  </conditionalFormatting>
  <conditionalFormatting sqref="C128">
    <cfRule type="containsText" dxfId="40" priority="36" operator="containsText" text="OK">
      <formula>NOT(ISERROR(SEARCH("OK",C128)))</formula>
    </cfRule>
    <cfRule type="containsText" dxfId="39" priority="37" operator="containsText" text="za duża wart.">
      <formula>NOT(ISERROR(SEARCH("za duża wart.",C128)))</formula>
    </cfRule>
    <cfRule type="containsText" dxfId="38" priority="38" operator="containsText" text="OK">
      <formula>NOT(ISERROR(SEARCH("OK",C128)))</formula>
    </cfRule>
    <cfRule type="containsText" dxfId="37" priority="39" operator="containsText" text="Brak nakładów">
      <formula>NOT(ISERROR(SEARCH("Brak nakładów",C128)))</formula>
    </cfRule>
    <cfRule type="containsText" dxfId="36" priority="40" operator="containsText" text="ZA DUŻA WART. REZ.">
      <formula>NOT(ISERROR(SEARCH("ZA DUŻA WART. REZ.",C128)))</formula>
    </cfRule>
  </conditionalFormatting>
  <conditionalFormatting sqref="C130">
    <cfRule type="containsText" dxfId="35" priority="31" operator="containsText" text="OK">
      <formula>NOT(ISERROR(SEARCH("OK",C130)))</formula>
    </cfRule>
    <cfRule type="containsText" dxfId="34" priority="32" operator="containsText" text="za duża wart.">
      <formula>NOT(ISERROR(SEARCH("za duża wart.",C130)))</formula>
    </cfRule>
    <cfRule type="containsText" dxfId="33" priority="33" operator="containsText" text="OK">
      <formula>NOT(ISERROR(SEARCH("OK",C130)))</formula>
    </cfRule>
    <cfRule type="containsText" dxfId="32" priority="34" operator="containsText" text="Brak nakładów">
      <formula>NOT(ISERROR(SEARCH("Brak nakładów",C130)))</formula>
    </cfRule>
    <cfRule type="containsText" dxfId="31" priority="35" operator="containsText" text="ZA DUŻA WART. REZ.">
      <formula>NOT(ISERROR(SEARCH("ZA DUŻA WART. REZ.",C130)))</formula>
    </cfRule>
  </conditionalFormatting>
  <conditionalFormatting sqref="C132">
    <cfRule type="containsText" dxfId="30" priority="26" operator="containsText" text="OK">
      <formula>NOT(ISERROR(SEARCH("OK",C132)))</formula>
    </cfRule>
    <cfRule type="containsText" dxfId="29" priority="27" operator="containsText" text="za duża wart.">
      <formula>NOT(ISERROR(SEARCH("za duża wart.",C132)))</formula>
    </cfRule>
    <cfRule type="containsText" dxfId="28" priority="28" operator="containsText" text="OK">
      <formula>NOT(ISERROR(SEARCH("OK",C132)))</formula>
    </cfRule>
    <cfRule type="containsText" dxfId="27" priority="29" operator="containsText" text="Brak nakładów">
      <formula>NOT(ISERROR(SEARCH("Brak nakładów",C132)))</formula>
    </cfRule>
    <cfRule type="containsText" dxfId="26" priority="30" operator="containsText" text="ZA DUŻA WART. REZ.">
      <formula>NOT(ISERROR(SEARCH("ZA DUŻA WART. REZ.",C132)))</formula>
    </cfRule>
  </conditionalFormatting>
  <conditionalFormatting sqref="C36">
    <cfRule type="containsText" dxfId="25" priority="21" operator="containsText" text="OK">
      <formula>NOT(ISERROR(SEARCH("OK",C36)))</formula>
    </cfRule>
    <cfRule type="containsText" dxfId="24" priority="22" operator="containsText" text="za duża wart.">
      <formula>NOT(ISERROR(SEARCH("za duża wart.",C36)))</formula>
    </cfRule>
    <cfRule type="containsText" dxfId="23" priority="23" operator="containsText" text="OK">
      <formula>NOT(ISERROR(SEARCH("OK",C36)))</formula>
    </cfRule>
    <cfRule type="containsText" dxfId="22" priority="24" operator="containsText" text="Brak nakładów">
      <formula>NOT(ISERROR(SEARCH("Brak nakładów",C36)))</formula>
    </cfRule>
    <cfRule type="containsText" dxfId="21" priority="25" operator="containsText" text="ZA DUŻA WART. REZ.">
      <formula>NOT(ISERROR(SEARCH("ZA DUŻA WART. REZ.",C36)))</formula>
    </cfRule>
  </conditionalFormatting>
  <conditionalFormatting sqref="C52">
    <cfRule type="containsText" dxfId="20" priority="16" operator="containsText" text="OK">
      <formula>NOT(ISERROR(SEARCH("OK",C52)))</formula>
    </cfRule>
    <cfRule type="containsText" dxfId="19" priority="17" operator="containsText" text="za duża wart.">
      <formula>NOT(ISERROR(SEARCH("za duża wart.",C52)))</formula>
    </cfRule>
    <cfRule type="containsText" dxfId="18" priority="18" operator="containsText" text="OK">
      <formula>NOT(ISERROR(SEARCH("OK",C52)))</formula>
    </cfRule>
    <cfRule type="containsText" dxfId="17" priority="19" operator="containsText" text="Brak nakładów">
      <formula>NOT(ISERROR(SEARCH("Brak nakładów",C52)))</formula>
    </cfRule>
    <cfRule type="containsText" dxfId="16" priority="20" operator="containsText" text="ZA DUŻA WART. REZ.">
      <formula>NOT(ISERROR(SEARCH("ZA DUŻA WART. REZ.",C52)))</formula>
    </cfRule>
  </conditionalFormatting>
  <conditionalFormatting sqref="C68">
    <cfRule type="containsText" dxfId="15" priority="11" operator="containsText" text="OK">
      <formula>NOT(ISERROR(SEARCH("OK",C68)))</formula>
    </cfRule>
    <cfRule type="containsText" dxfId="14" priority="12" operator="containsText" text="za duża wart.">
      <formula>NOT(ISERROR(SEARCH("za duża wart.",C68)))</formula>
    </cfRule>
    <cfRule type="containsText" dxfId="13" priority="13" operator="containsText" text="OK">
      <formula>NOT(ISERROR(SEARCH("OK",C68)))</formula>
    </cfRule>
    <cfRule type="containsText" dxfId="12" priority="14" operator="containsText" text="Brak nakładów">
      <formula>NOT(ISERROR(SEARCH("Brak nakładów",C68)))</formula>
    </cfRule>
    <cfRule type="containsText" dxfId="11" priority="15" operator="containsText" text="ZA DUŻA WART. REZ.">
      <formula>NOT(ISERROR(SEARCH("ZA DUŻA WART. REZ.",C68)))</formula>
    </cfRule>
  </conditionalFormatting>
  <conditionalFormatting sqref="C82">
    <cfRule type="containsText" dxfId="10" priority="6" operator="containsText" text="OK">
      <formula>NOT(ISERROR(SEARCH("OK",C82)))</formula>
    </cfRule>
    <cfRule type="containsText" dxfId="9" priority="7" operator="containsText" text="za duża wart.">
      <formula>NOT(ISERROR(SEARCH("za duża wart.",C82)))</formula>
    </cfRule>
    <cfRule type="containsText" dxfId="8" priority="8" operator="containsText" text="OK">
      <formula>NOT(ISERROR(SEARCH("OK",C82)))</formula>
    </cfRule>
    <cfRule type="containsText" dxfId="7" priority="9" operator="containsText" text="Brak nakładów">
      <formula>NOT(ISERROR(SEARCH("Brak nakładów",C82)))</formula>
    </cfRule>
    <cfRule type="containsText" dxfId="6" priority="10" operator="containsText" text="ZA DUŻA WART. REZ.">
      <formula>NOT(ISERROR(SEARCH("ZA DUŻA WART. REZ.",C82)))</formula>
    </cfRule>
  </conditionalFormatting>
  <conditionalFormatting sqref="C94">
    <cfRule type="containsText" dxfId="5" priority="1" operator="containsText" text="OK">
      <formula>NOT(ISERROR(SEARCH("OK",C94)))</formula>
    </cfRule>
    <cfRule type="containsText" dxfId="4" priority="2" operator="containsText" text="za duża wart.">
      <formula>NOT(ISERROR(SEARCH("za duża wart.",C94)))</formula>
    </cfRule>
    <cfRule type="containsText" dxfId="3" priority="3" operator="containsText" text="OK">
      <formula>NOT(ISERROR(SEARCH("OK",C94)))</formula>
    </cfRule>
    <cfRule type="containsText" dxfId="2" priority="4" operator="containsText" text="Brak nakładów">
      <formula>NOT(ISERROR(SEARCH("Brak nakładów",C94)))</formula>
    </cfRule>
    <cfRule type="containsText" dxfId="1" priority="5" operator="containsText" text="ZA DUŻA WART. REZ.">
      <formula>NOT(ISERROR(SEARCH("ZA DUŻA WART. REZ.",C94)))</formula>
    </cfRule>
  </conditionalFormatting>
  <dataValidations count="17">
    <dataValidation allowBlank="1" showInputMessage="1" showErrorMessage="1" promptTitle="CAPEX" prompt="Nakłady określamy wyłącznie w okresie uruchomoniena demonstratora. W kolejnych latach nie umieszczamy nakładów odtworzeniowych" sqref="H89:AE89 H129:AE129 H65:AE65 H51:AE51 H127:AE127 H79:AE79 AE95 H125:AE125 H123:AE123 H121:AE121 H117:AE117 H115:AE115 H113:AE113 H53:AE53 H55:AE55 H57:AE57 H59:AE59 H61:AE61 H111:AE111 H67:AE67 H69:AE69 H71:AE71 H73:AE73 H75:AE75 AE93 H83:AE83 H85:AE85 H87:AE87 H131:AE131 H97:AE97 H99:AE99 H101:AE101 H103:AE103 H105:AE105 H93:AD95 H81:AD81" xr:uid="{00000000-0002-0000-0000-000000000000}"/>
    <dataValidation allowBlank="1" showInputMessage="1" showErrorMessage="1" promptTitle="Rodzaj ,typ, moc" prompt="Wpisz informacje o źródle ciepła" sqref="D21" xr:uid="{00000000-0002-0000-0000-000001000000}"/>
    <dataValidation allowBlank="1" showInputMessage="1" showErrorMessage="1" promptTitle="Rodzaj ,typ, moc" prompt="Podaj informacje o kolejnym źródle ciepła" sqref="D31:D32 D37" xr:uid="{00000000-0002-0000-0000-000002000000}"/>
    <dataValidation allowBlank="1" showInputMessage="1" showErrorMessage="1" promptTitle="Rodzaj magazynu" prompt="Proszę wpisać krótkie informacje nt magazynu (krótko/długoterminowy; technologia, pojemność, moc, energia itp." sqref="D63:D64 D77:D78" xr:uid="{00000000-0002-0000-0000-000003000000}"/>
    <dataValidation allowBlank="1" showInputMessage="1" showErrorMessage="1" promptTitle="Opis pozostałych elementów i urz" prompt="Proszę nazwać zakres (rodzaj urządzenia lub elementu) i wpisać podstawowe informacje charakterystyczne" sqref="D29 D45 D61 D75 D89 D105 D131" xr:uid="{00000000-0002-0000-0000-000004000000}"/>
    <dataValidation allowBlank="1" showInputMessage="1" showErrorMessage="1" promptTitle="Rodzaj ,typ, moc" prompt="Podaj informacje o kolejnym źródle ciepła lub źródle energii elektrycznej" sqref="D47:D48 D53" xr:uid="{00000000-0002-0000-0000-000005000000}"/>
    <dataValidation type="decimal" allowBlank="1" showInputMessage="1" showErrorMessage="1" errorTitle="Cofnij" error="Proszę przywrócić pierwotną wartość (cofnij zmianę (Ctrl+Z)" promptTitle="Nie zmieniać" prompt="Wartości niezmienne dla wszystkich ofert" sqref="F143:AE143 F281:AE281" xr:uid="{00000000-0002-0000-0000-000006000000}">
      <formula1>363</formula1>
      <formula2>411</formula2>
    </dataValidation>
    <dataValidation type="decimal" allowBlank="1" showInputMessage="1" showErrorMessage="1" errorTitle="Cofnij" error="Proszę przywrócić pierwotną wartość (cofnij zmianę (Ctrl+Z)" promptTitle="Nie zmieniać" prompt="Wartości niezmienne dla wszystkich ofert" sqref="F141:AE141 F318:AE320 D279:AE279 D280:D281" xr:uid="{00000000-0002-0000-0000-000007000000}">
      <formula1>437.11</formula1>
      <formula2>496.12</formula2>
    </dataValidation>
    <dataValidation type="decimal" allowBlank="1" showInputMessage="1" showErrorMessage="1" errorTitle="Cofnij" error="Proszę przywrócić pierwotną wartość (cofnij zmianę (Ctrl+Z)" promptTitle="Nie zmieniać" prompt="Wartości niezmienne dla wszystkich ofert" sqref="F142:AE142 F280:AE280" xr:uid="{00000000-0002-0000-0000-000008000000}">
      <formula1>449.98</formula1>
      <formula2>513.7</formula2>
    </dataValidation>
    <dataValidation type="decimal" errorStyle="warning" allowBlank="1" showInputMessage="1" errorTitle="cofnij zmianę" error="Proszę przywrócić poprzednią wartość. COfnij (Ctrl+Z)" promptTitle="wartość stała" prompt="Proszę nie zmieniać wartości. Ceny stale dla wszystkich oferentów" sqref="F325:AE325 F286:AE286 F155:AE155" xr:uid="{00000000-0002-0000-0000-000009000000}">
      <formula1>137957.91</formula1>
      <formula2>226334.6</formula2>
    </dataValidation>
    <dataValidation allowBlank="1" showInputMessage="1" showErrorMessage="1" promptTitle="Cena z bazy" prompt="Proszę nie zmieniać. " sqref="E159:E161" xr:uid="{00000000-0002-0000-0000-00000A000000}"/>
    <dataValidation allowBlank="1" showInputMessage="1" showErrorMessage="1" promptTitle="Inform. nt dodatkowych substr" prompt="Proszę wprowadzić informację nt dodatkowych substratów, materiałów nie ujętych w pozostałej części arkusza" sqref="D169:D172" xr:uid="{00000000-0002-0000-0000-00000B000000}"/>
    <dataValidation type="decimal" allowBlank="1" showInputMessage="1" showErrorMessage="1" errorTitle="Nie zmieniać" error="Proszę cofnąć zmianę Ctrl+Z" promptTitle="stawka godzinowa" prompt="Wartości stałe dla wszystkich. Proszę nie zmieniać" sqref="F358:AE358 F306:AE306 F264:AE264" xr:uid="{00000000-0002-0000-0000-00000C000000}">
      <formula1>45</formula1>
      <formula2>70</formula2>
    </dataValidation>
    <dataValidation allowBlank="1" showInputMessage="1" promptTitle="Koszty ogólne zarządzania" prompt="Wartość narzutu wyliczana automatycznie proszę nie zmieniać." sqref="D360:AF362 D310:D311 D267:E271 AF267:AF271 F267:AE268" xr:uid="{00000000-0002-0000-0000-00000D000000}"/>
    <dataValidation type="decimal" allowBlank="1" showInputMessage="1" showErrorMessage="1" errorTitle="Cofnij" error="Proszę przywrócić pierwotną wartość (cofnij zmianę (Ctrl+Z)" promptTitle="Nie zmieniać" prompt="Wartości niezmienne dla wszystkich ofert" sqref="F275:AE275" xr:uid="{00000000-0002-0000-0000-00000E000000}">
      <formula1>256.7</formula1>
      <formula2>275</formula2>
    </dataValidation>
    <dataValidation allowBlank="1" showInputMessage="1" showErrorMessage="1" promptTitle="CAPEX" prompt="Nakłady określamy przede wszystkim w okresie uruchomoniena demonstratora. W kolejnych latach możemy umieścić nakłady odtworzeniowe" sqref="H17:AE17 H21:AE21 H23:AE23 H25:AE25 H27:AE27 H29:AE29 H33:AE33 H35:AE35 H37:AE37 H39:AE39 H41:AE41 H43:AE43 H45:AE45 H49:AE49 H19:AE19" xr:uid="{00000000-0002-0000-0000-00000F000000}"/>
    <dataValidation allowBlank="1" showInputMessage="1" showErrorMessage="1" errorTitle="Stały współczynnik" error="NIE ZMIENIAĆ" promptTitle="GRUNTY Wartość Rezydualna" prompt="W przypadku gruntów przyjęto stałą wartość rezydualną określoną na 90% CAPEX" sqref="AE36 AE52 AE68 AE94 AE81:AE82 AE20" xr:uid="{00000000-0002-0000-0000-000010000000}"/>
  </dataValidations>
  <pageMargins left="0.7" right="0.7" top="0.75" bottom="0.75" header="0.51180555555555496" footer="0.51180555555555496"/>
  <pageSetup firstPageNumber="0" orientation="portrait" horizontalDpi="300" verticalDpi="300" r:id="rId1"/>
  <ignoredErrors>
    <ignoredError sqref="D238" 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Wybierz paliwo" prompt="Wybierz paliwo do kolejnego źródła z listy rozwijanej (strzałka z prawej strony)" xr:uid="{00000000-0002-0000-0000-000011000000}">
          <x14:formula1>
            <xm:f>'Progn cen ener, pracy'!$A$32:$A$37</xm:f>
          </x14:formula1>
          <xm:sqref>D159:D161</xm:sqref>
        </x14:dataValidation>
        <x14:dataValidation type="list" allowBlank="1" showInputMessage="1" showErrorMessage="1" promptTitle="Wybierz substrat" prompt="Wybierz substrat do źródła biogazownia z listy rozwijane (strzałka z prawej strony)" xr:uid="{00000000-0002-0000-0000-000012000000}">
          <x14:formula1>
            <xm:f>'Ceny substr BIOGAZownia'!$A$3:$A$23</xm:f>
          </x14:formula1>
          <xm:sqref>D167:D168</xm:sqref>
        </x14:dataValidation>
        <x14:dataValidation type="custom" allowBlank="1" showInputMessage="1" showErrorMessage="1" errorTitle="Zmieniono wartość" error="Próba nieuprawnionej zmiany._x000a_Przywróć poprzednią (Anuluj)" promptTitle="Wartość z bazy" prompt="Proszę nie zmieniać" xr:uid="{00000000-0002-0000-0000-000013000000}">
          <x14:formula1>
            <xm:f>F159='Progn cen ener, pracy'!C34</xm:f>
          </x14:formula1>
          <xm:sqref>F159:AE161</xm:sqref>
        </x14:dataValidation>
        <x14:dataValidation type="custom" allowBlank="1" showInputMessage="1" showErrorMessage="1" errorTitle="Zmiana wartości" error="Próba nieuprawnionej zmiany._x000a_Przywróć poprzednią (Anuluj)" promptTitle="Nie zmieniać" prompt="Wartość z bazy" xr:uid="{00000000-0002-0000-0000-000014000000}">
          <x14:formula1>
            <xm:f>F167='Ceny substr BIOGAZownia'!B4</xm:f>
          </x14:formula1>
          <xm:sqref>F167:AE168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7"/>
  <sheetViews>
    <sheetView topLeftCell="A26" workbookViewId="0">
      <selection activeCell="C42" sqref="C42"/>
    </sheetView>
  </sheetViews>
  <sheetFormatPr defaultColWidth="11.5703125" defaultRowHeight="14.45"/>
  <cols>
    <col min="1" max="1" width="38.28515625" style="279" customWidth="1"/>
    <col min="2" max="2" width="11.28515625" style="279" customWidth="1"/>
    <col min="3" max="20" width="12.28515625" style="279" bestFit="1" customWidth="1"/>
    <col min="21" max="30" width="12" style="279" bestFit="1" customWidth="1"/>
    <col min="31" max="31" width="14.7109375" style="279" customWidth="1"/>
    <col min="32" max="16384" width="11.5703125" style="279"/>
  </cols>
  <sheetData>
    <row r="1" spans="1:32">
      <c r="AE1" s="280"/>
    </row>
    <row r="2" spans="1:32">
      <c r="A2" s="281" t="s">
        <v>163</v>
      </c>
      <c r="B2" s="282" t="s">
        <v>164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</row>
    <row r="3" spans="1:32">
      <c r="A3" s="282" t="s">
        <v>165</v>
      </c>
      <c r="B3" s="279" t="s">
        <v>6</v>
      </c>
      <c r="C3" s="284">
        <v>2023</v>
      </c>
      <c r="D3" s="284">
        <f t="shared" ref="D3:H3" si="0">C3+1</f>
        <v>2024</v>
      </c>
      <c r="E3" s="284">
        <f t="shared" si="0"/>
        <v>2025</v>
      </c>
      <c r="F3" s="284">
        <f t="shared" si="0"/>
        <v>2026</v>
      </c>
      <c r="G3" s="284">
        <f t="shared" si="0"/>
        <v>2027</v>
      </c>
      <c r="H3" s="284">
        <f t="shared" si="0"/>
        <v>2028</v>
      </c>
      <c r="I3" s="284">
        <f>H3+1</f>
        <v>2029</v>
      </c>
      <c r="J3" s="284">
        <f t="shared" ref="J3:V3" si="1">I3+1</f>
        <v>2030</v>
      </c>
      <c r="K3" s="284">
        <f t="shared" si="1"/>
        <v>2031</v>
      </c>
      <c r="L3" s="284">
        <f t="shared" si="1"/>
        <v>2032</v>
      </c>
      <c r="M3" s="284">
        <f t="shared" si="1"/>
        <v>2033</v>
      </c>
      <c r="N3" s="284">
        <f t="shared" si="1"/>
        <v>2034</v>
      </c>
      <c r="O3" s="284">
        <f t="shared" si="1"/>
        <v>2035</v>
      </c>
      <c r="P3" s="284">
        <f t="shared" si="1"/>
        <v>2036</v>
      </c>
      <c r="Q3" s="284">
        <f t="shared" si="1"/>
        <v>2037</v>
      </c>
      <c r="R3" s="284">
        <f t="shared" si="1"/>
        <v>2038</v>
      </c>
      <c r="S3" s="284">
        <f t="shared" si="1"/>
        <v>2039</v>
      </c>
      <c r="T3" s="284">
        <f t="shared" si="1"/>
        <v>2040</v>
      </c>
      <c r="U3" s="284">
        <f t="shared" si="1"/>
        <v>2041</v>
      </c>
      <c r="V3" s="284">
        <f t="shared" si="1"/>
        <v>2042</v>
      </c>
      <c r="W3" s="284">
        <f>V3+1</f>
        <v>2043</v>
      </c>
      <c r="X3" s="284">
        <f t="shared" ref="X3:AD3" si="2">W3+1</f>
        <v>2044</v>
      </c>
      <c r="Y3" s="284">
        <f t="shared" si="2"/>
        <v>2045</v>
      </c>
      <c r="Z3" s="284">
        <f t="shared" si="2"/>
        <v>2046</v>
      </c>
      <c r="AA3" s="284">
        <f t="shared" si="2"/>
        <v>2047</v>
      </c>
      <c r="AB3" s="284">
        <f t="shared" si="2"/>
        <v>2048</v>
      </c>
      <c r="AC3" s="284">
        <f t="shared" si="2"/>
        <v>2049</v>
      </c>
      <c r="AD3" s="284">
        <f t="shared" si="2"/>
        <v>2050</v>
      </c>
      <c r="AE3" s="285" t="s">
        <v>166</v>
      </c>
      <c r="AF3" s="286"/>
    </row>
    <row r="4" spans="1:32">
      <c r="A4" s="285" t="s">
        <v>167</v>
      </c>
      <c r="B4" s="285" t="s">
        <v>4</v>
      </c>
      <c r="C4" s="287">
        <v>308.7</v>
      </c>
      <c r="D4" s="288">
        <v>308.7</v>
      </c>
      <c r="E4" s="288">
        <v>324.13499999999999</v>
      </c>
      <c r="F4" s="288">
        <v>330.61770000000001</v>
      </c>
      <c r="G4" s="288">
        <v>337.230054</v>
      </c>
      <c r="H4" s="288">
        <v>343.97465507999999</v>
      </c>
      <c r="I4" s="288">
        <v>350.85414818160001</v>
      </c>
      <c r="J4" s="288">
        <v>347.34560669978401</v>
      </c>
      <c r="K4" s="288">
        <v>343.87215063278614</v>
      </c>
      <c r="L4" s="288">
        <v>340.43342912645829</v>
      </c>
      <c r="M4" s="288">
        <v>337.02909483519369</v>
      </c>
      <c r="N4" s="288">
        <v>333.65880388684172</v>
      </c>
      <c r="O4" s="288">
        <v>330.32221584797333</v>
      </c>
      <c r="P4" s="288">
        <v>327.01899368949358</v>
      </c>
      <c r="Q4" s="288">
        <v>323.74880375259863</v>
      </c>
      <c r="R4" s="288">
        <v>320.51131571507267</v>
      </c>
      <c r="S4" s="288">
        <v>317.30620255792195</v>
      </c>
      <c r="T4" s="288">
        <v>314.13314053234274</v>
      </c>
      <c r="U4" s="288">
        <v>310.99180912701928</v>
      </c>
      <c r="V4" s="288">
        <v>307.88189103574911</v>
      </c>
      <c r="W4" s="288">
        <v>301.72425321503414</v>
      </c>
      <c r="X4" s="288">
        <v>295.68976815073347</v>
      </c>
      <c r="Y4" s="288">
        <v>289.77597278771879</v>
      </c>
      <c r="Z4" s="288">
        <v>283.98045333196438</v>
      </c>
      <c r="AA4" s="288">
        <v>278.30084426532511</v>
      </c>
      <c r="AB4" s="288">
        <v>272.7348273800186</v>
      </c>
      <c r="AC4" s="288">
        <v>267.28013083241825</v>
      </c>
      <c r="AD4" s="289">
        <v>261.93452821576989</v>
      </c>
      <c r="AE4" s="290">
        <f>AVERAGE(C4:AD4)</f>
        <v>314.63877831713637</v>
      </c>
    </row>
    <row r="5" spans="1:32">
      <c r="A5" s="285" t="s">
        <v>168</v>
      </c>
      <c r="B5" s="285"/>
      <c r="C5" s="291">
        <v>1</v>
      </c>
      <c r="D5" s="292">
        <v>1</v>
      </c>
      <c r="E5" s="292">
        <v>1.05</v>
      </c>
      <c r="F5" s="292">
        <v>1.02</v>
      </c>
      <c r="G5" s="292">
        <v>1.02</v>
      </c>
      <c r="H5" s="292">
        <v>1.02</v>
      </c>
      <c r="I5" s="292">
        <v>1.02</v>
      </c>
      <c r="J5" s="292">
        <v>0.99</v>
      </c>
      <c r="K5" s="292">
        <v>0.99</v>
      </c>
      <c r="L5" s="292">
        <v>0.99</v>
      </c>
      <c r="M5" s="292">
        <v>0.99</v>
      </c>
      <c r="N5" s="292">
        <v>0.99</v>
      </c>
      <c r="O5" s="292">
        <v>0.99</v>
      </c>
      <c r="P5" s="292">
        <v>0.99</v>
      </c>
      <c r="Q5" s="292">
        <v>0.99</v>
      </c>
      <c r="R5" s="292">
        <v>0.99</v>
      </c>
      <c r="S5" s="292">
        <v>0.99</v>
      </c>
      <c r="T5" s="292">
        <v>0.99</v>
      </c>
      <c r="U5" s="292">
        <v>0.99</v>
      </c>
      <c r="V5" s="292">
        <v>0.99</v>
      </c>
      <c r="W5" s="292">
        <v>0.98000000000000009</v>
      </c>
      <c r="X5" s="292">
        <v>0.98</v>
      </c>
      <c r="Y5" s="292">
        <v>0.97999999999999987</v>
      </c>
      <c r="Z5" s="292">
        <v>0.98</v>
      </c>
      <c r="AA5" s="292">
        <v>0.98</v>
      </c>
      <c r="AB5" s="292">
        <v>0.98</v>
      </c>
      <c r="AC5" s="292">
        <v>0.98</v>
      </c>
      <c r="AD5" s="293">
        <v>0.98</v>
      </c>
      <c r="AE5" s="290">
        <f t="shared" ref="AE5:AE46" si="3">AVERAGE(C5:AD5)</f>
        <v>0.99428571428571411</v>
      </c>
    </row>
    <row r="6" spans="1:32">
      <c r="A6" s="294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5"/>
    </row>
    <row r="7" spans="1:32">
      <c r="A7" s="281" t="s">
        <v>169</v>
      </c>
      <c r="B7" s="281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5"/>
    </row>
    <row r="8" spans="1:32">
      <c r="A8" s="288" t="s">
        <v>170</v>
      </c>
      <c r="B8" s="288" t="s">
        <v>4</v>
      </c>
      <c r="C8" s="288">
        <v>129.21126723367212</v>
      </c>
      <c r="D8" s="296">
        <v>131.79549257834557</v>
      </c>
      <c r="E8" s="296">
        <v>134.43140242991248</v>
      </c>
      <c r="F8" s="296">
        <v>137.12003047851073</v>
      </c>
      <c r="G8" s="296">
        <v>139.86243108808094</v>
      </c>
      <c r="H8" s="296">
        <v>142.65967970984255</v>
      </c>
      <c r="I8" s="296">
        <v>145.5128733040394</v>
      </c>
      <c r="J8" s="296">
        <v>148.4231307701202</v>
      </c>
      <c r="K8" s="296">
        <v>151.39159338552261</v>
      </c>
      <c r="L8" s="296">
        <v>154.41942525323307</v>
      </c>
      <c r="M8" s="296">
        <v>157.50781375829774</v>
      </c>
      <c r="N8" s="296">
        <v>160.6579700334637</v>
      </c>
      <c r="O8" s="296">
        <v>163.87112943413297</v>
      </c>
      <c r="P8" s="296">
        <v>167.14855202281564</v>
      </c>
      <c r="Q8" s="296">
        <v>170.49152306327196</v>
      </c>
      <c r="R8" s="296">
        <v>173.9013535245374</v>
      </c>
      <c r="S8" s="296">
        <v>177.37938059502815</v>
      </c>
      <c r="T8" s="296">
        <v>180.92696820692871</v>
      </c>
      <c r="U8" s="296">
        <v>184.54550757106728</v>
      </c>
      <c r="V8" s="296">
        <v>188.23641772248862</v>
      </c>
      <c r="W8" s="296">
        <v>192.0011460769384</v>
      </c>
      <c r="X8" s="296">
        <v>195.84116899847717</v>
      </c>
      <c r="Y8" s="296">
        <v>199.75799237844672</v>
      </c>
      <c r="Z8" s="296">
        <v>203.75315222601566</v>
      </c>
      <c r="AA8" s="296">
        <v>207.82821527053596</v>
      </c>
      <c r="AB8" s="296">
        <v>211.98477957594667</v>
      </c>
      <c r="AC8" s="296">
        <v>216.22447516746561</v>
      </c>
      <c r="AD8" s="296">
        <v>220.54896467081494</v>
      </c>
      <c r="AE8" s="290">
        <f t="shared" si="3"/>
        <v>170.9797798759983</v>
      </c>
    </row>
    <row r="9" spans="1:32">
      <c r="A9" s="288" t="s">
        <v>171</v>
      </c>
      <c r="B9" s="288" t="s">
        <v>4</v>
      </c>
      <c r="C9" s="288">
        <v>141.28079392527764</v>
      </c>
      <c r="D9" s="296">
        <v>144.10640980378318</v>
      </c>
      <c r="E9" s="296">
        <v>146.98853799985883</v>
      </c>
      <c r="F9" s="296">
        <v>149.92830875985601</v>
      </c>
      <c r="G9" s="296">
        <v>152.92687493505312</v>
      </c>
      <c r="H9" s="296">
        <v>155.98541243375419</v>
      </c>
      <c r="I9" s="296">
        <v>159.10512068242929</v>
      </c>
      <c r="J9" s="296">
        <v>162.28722309607787</v>
      </c>
      <c r="K9" s="296">
        <v>165.53296755799943</v>
      </c>
      <c r="L9" s="296">
        <v>168.84362690915941</v>
      </c>
      <c r="M9" s="296">
        <v>172.2204994473426</v>
      </c>
      <c r="N9" s="296">
        <v>175.66490943628946</v>
      </c>
      <c r="O9" s="296">
        <v>179.17820762501526</v>
      </c>
      <c r="P9" s="296">
        <v>182.76177177751558</v>
      </c>
      <c r="Q9" s="296">
        <v>186.41700721306589</v>
      </c>
      <c r="R9" s="296">
        <v>190.14534735732721</v>
      </c>
      <c r="S9" s="296">
        <v>193.94825430447375</v>
      </c>
      <c r="T9" s="296">
        <v>197.82721939056322</v>
      </c>
      <c r="U9" s="296">
        <v>201.78376377837449</v>
      </c>
      <c r="V9" s="296">
        <v>205.81943905394198</v>
      </c>
      <c r="W9" s="296">
        <v>209.93582783502083</v>
      </c>
      <c r="X9" s="296">
        <v>214.13454439172125</v>
      </c>
      <c r="Y9" s="296">
        <v>218.41723527955568</v>
      </c>
      <c r="Z9" s="296">
        <v>222.7855799851468</v>
      </c>
      <c r="AA9" s="296">
        <v>227.24129158484973</v>
      </c>
      <c r="AB9" s="296">
        <v>231.78611741654674</v>
      </c>
      <c r="AC9" s="296">
        <v>236.42183976487769</v>
      </c>
      <c r="AD9" s="296">
        <v>241.15027656017526</v>
      </c>
      <c r="AE9" s="290">
        <f t="shared" si="3"/>
        <v>186.95087172518043</v>
      </c>
    </row>
    <row r="10" spans="1:32">
      <c r="A10" s="288" t="s">
        <v>172</v>
      </c>
      <c r="B10" s="288" t="s">
        <v>4</v>
      </c>
      <c r="C10" s="288">
        <v>54.649064031150019</v>
      </c>
      <c r="D10" s="296">
        <v>55.742045311773019</v>
      </c>
      <c r="E10" s="296">
        <v>56.856886218008484</v>
      </c>
      <c r="F10" s="296">
        <v>57.994023942368656</v>
      </c>
      <c r="G10" s="296">
        <v>59.153904421216033</v>
      </c>
      <c r="H10" s="296">
        <v>60.336982509640357</v>
      </c>
      <c r="I10" s="296">
        <v>61.543722159833166</v>
      </c>
      <c r="J10" s="296">
        <v>62.774596603029828</v>
      </c>
      <c r="K10" s="296">
        <v>64.030088535090428</v>
      </c>
      <c r="L10" s="296">
        <v>65.310690305792235</v>
      </c>
      <c r="M10" s="296">
        <v>66.616904111908084</v>
      </c>
      <c r="N10" s="296">
        <v>67.949242194146251</v>
      </c>
      <c r="O10" s="296">
        <v>69.308227038029173</v>
      </c>
      <c r="P10" s="296">
        <v>70.694391578789762</v>
      </c>
      <c r="Q10" s="296">
        <v>72.108279410365554</v>
      </c>
      <c r="R10" s="296">
        <v>73.550444998572871</v>
      </c>
      <c r="S10" s="296">
        <v>75.021453898544337</v>
      </c>
      <c r="T10" s="296">
        <v>76.521882976515229</v>
      </c>
      <c r="U10" s="296">
        <v>78.052320636045536</v>
      </c>
      <c r="V10" s="296">
        <v>79.613367048766449</v>
      </c>
      <c r="W10" s="296">
        <v>81.205634389741775</v>
      </c>
      <c r="X10" s="296">
        <v>82.829747077536609</v>
      </c>
      <c r="Y10" s="296">
        <v>84.486342019087346</v>
      </c>
      <c r="Z10" s="296">
        <v>86.176068859469098</v>
      </c>
      <c r="AA10" s="296">
        <v>87.899590236658483</v>
      </c>
      <c r="AB10" s="296">
        <v>89.657582041391649</v>
      </c>
      <c r="AC10" s="296">
        <v>91.450733682219479</v>
      </c>
      <c r="AD10" s="296">
        <v>93.279748355863873</v>
      </c>
      <c r="AE10" s="290">
        <f t="shared" si="3"/>
        <v>72.314784449698337</v>
      </c>
    </row>
    <row r="11" spans="1:32">
      <c r="A11" s="285" t="s">
        <v>168</v>
      </c>
      <c r="B11" s="284" t="s">
        <v>2</v>
      </c>
      <c r="C11" s="297"/>
      <c r="D11" s="297">
        <v>1.02</v>
      </c>
      <c r="E11" s="297">
        <v>1.02</v>
      </c>
      <c r="F11" s="297">
        <v>1.02</v>
      </c>
      <c r="G11" s="297">
        <v>1.02</v>
      </c>
      <c r="H11" s="297">
        <v>1.02</v>
      </c>
      <c r="I11" s="297">
        <v>1.02</v>
      </c>
      <c r="J11" s="297">
        <v>1.02</v>
      </c>
      <c r="K11" s="297">
        <v>1.02</v>
      </c>
      <c r="L11" s="297">
        <v>1.02</v>
      </c>
      <c r="M11" s="297">
        <v>1.02</v>
      </c>
      <c r="N11" s="297">
        <v>1.02</v>
      </c>
      <c r="O11" s="297">
        <v>1.02</v>
      </c>
      <c r="P11" s="297">
        <v>1.02</v>
      </c>
      <c r="Q11" s="297">
        <v>1.02</v>
      </c>
      <c r="R11" s="297">
        <v>1.02</v>
      </c>
      <c r="S11" s="297">
        <v>1.02</v>
      </c>
      <c r="T11" s="297">
        <v>1.02</v>
      </c>
      <c r="U11" s="297">
        <v>1.02</v>
      </c>
      <c r="V11" s="297">
        <v>1.02</v>
      </c>
      <c r="W11" s="297">
        <v>1.02</v>
      </c>
      <c r="X11" s="297">
        <v>1.02</v>
      </c>
      <c r="Y11" s="297">
        <v>1.02</v>
      </c>
      <c r="Z11" s="297">
        <v>1.02</v>
      </c>
      <c r="AA11" s="297">
        <v>1.02</v>
      </c>
      <c r="AB11" s="297">
        <v>1.02</v>
      </c>
      <c r="AC11" s="297">
        <v>1.02</v>
      </c>
      <c r="AD11" s="297">
        <v>1.02</v>
      </c>
      <c r="AE11" s="290">
        <f t="shared" si="3"/>
        <v>1.0199999999999998</v>
      </c>
    </row>
    <row r="12" spans="1:32">
      <c r="A12" s="298"/>
      <c r="B12" s="298"/>
      <c r="C12" s="298"/>
      <c r="D12" s="298"/>
      <c r="E12" s="298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5"/>
    </row>
    <row r="13" spans="1:32">
      <c r="A13" s="299" t="s">
        <v>173</v>
      </c>
      <c r="B13" s="288" t="s">
        <v>4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290"/>
    </row>
    <row r="14" spans="1:32">
      <c r="A14" s="288" t="s">
        <v>170</v>
      </c>
      <c r="B14" s="288" t="s">
        <v>4</v>
      </c>
      <c r="C14" s="300">
        <f>C$4+C8</f>
        <v>437.91126723367211</v>
      </c>
      <c r="D14" s="300">
        <f t="shared" ref="D14:AD16" si="4">D$4+D8</f>
        <v>440.49549257834553</v>
      </c>
      <c r="E14" s="300">
        <f t="shared" si="4"/>
        <v>458.5664024299125</v>
      </c>
      <c r="F14" s="300">
        <f t="shared" si="4"/>
        <v>467.73773047851074</v>
      </c>
      <c r="G14" s="300">
        <f t="shared" si="4"/>
        <v>477.09248508808093</v>
      </c>
      <c r="H14" s="300">
        <f t="shared" si="4"/>
        <v>486.63433478984257</v>
      </c>
      <c r="I14" s="300">
        <f t="shared" si="4"/>
        <v>496.36702148563938</v>
      </c>
      <c r="J14" s="300">
        <f t="shared" si="4"/>
        <v>495.76873746990418</v>
      </c>
      <c r="K14" s="300">
        <f t="shared" si="4"/>
        <v>495.26374401830878</v>
      </c>
      <c r="L14" s="300">
        <f t="shared" si="4"/>
        <v>494.85285437969139</v>
      </c>
      <c r="M14" s="300">
        <f t="shared" ref="M14:N14" si="5">M$4+M8</f>
        <v>494.53690859349143</v>
      </c>
      <c r="N14" s="300">
        <f t="shared" si="5"/>
        <v>494.31677392030542</v>
      </c>
      <c r="O14" s="300">
        <f t="shared" si="4"/>
        <v>494.19334528210629</v>
      </c>
      <c r="P14" s="300">
        <f t="shared" si="4"/>
        <v>494.16754571230922</v>
      </c>
      <c r="Q14" s="300">
        <f t="shared" si="4"/>
        <v>494.24032681587062</v>
      </c>
      <c r="R14" s="300">
        <f t="shared" si="4"/>
        <v>494.41266923961007</v>
      </c>
      <c r="S14" s="300">
        <f t="shared" si="4"/>
        <v>494.68558315295013</v>
      </c>
      <c r="T14" s="300">
        <f t="shared" si="4"/>
        <v>495.06010873927141</v>
      </c>
      <c r="U14" s="300">
        <f t="shared" si="4"/>
        <v>495.53731669808656</v>
      </c>
      <c r="V14" s="300">
        <f t="shared" si="4"/>
        <v>496.11830875823773</v>
      </c>
      <c r="W14" s="300">
        <f t="shared" si="4"/>
        <v>493.72539929197251</v>
      </c>
      <c r="X14" s="300">
        <f t="shared" si="4"/>
        <v>491.53093714921067</v>
      </c>
      <c r="Y14" s="300">
        <f t="shared" si="4"/>
        <v>489.5339651661655</v>
      </c>
      <c r="Z14" s="300">
        <f t="shared" si="4"/>
        <v>487.73360555798001</v>
      </c>
      <c r="AA14" s="300">
        <f t="shared" si="4"/>
        <v>486.12905953586107</v>
      </c>
      <c r="AB14" s="300">
        <f t="shared" si="4"/>
        <v>484.71960695596528</v>
      </c>
      <c r="AC14" s="300">
        <f t="shared" si="4"/>
        <v>483.50460599988389</v>
      </c>
      <c r="AD14" s="300">
        <f t="shared" si="4"/>
        <v>482.48349288658483</v>
      </c>
      <c r="AE14" s="290">
        <f t="shared" si="3"/>
        <v>485.61855819313467</v>
      </c>
    </row>
    <row r="15" spans="1:32">
      <c r="A15" s="288" t="s">
        <v>171</v>
      </c>
      <c r="B15" s="288" t="s">
        <v>4</v>
      </c>
      <c r="C15" s="300">
        <f t="shared" ref="C15:R16" si="6">C$4+C9</f>
        <v>449.98079392527762</v>
      </c>
      <c r="D15" s="300">
        <f t="shared" si="6"/>
        <v>452.80640980378314</v>
      </c>
      <c r="E15" s="300">
        <f t="shared" si="6"/>
        <v>471.12353799985885</v>
      </c>
      <c r="F15" s="300">
        <f t="shared" si="6"/>
        <v>480.54600875985602</v>
      </c>
      <c r="G15" s="300">
        <f t="shared" si="6"/>
        <v>490.15692893505309</v>
      </c>
      <c r="H15" s="300">
        <f t="shared" si="6"/>
        <v>499.96006751375421</v>
      </c>
      <c r="I15" s="300">
        <f t="shared" si="6"/>
        <v>509.9592688640293</v>
      </c>
      <c r="J15" s="300">
        <f t="shared" si="6"/>
        <v>509.63282979586188</v>
      </c>
      <c r="K15" s="300">
        <f t="shared" si="6"/>
        <v>509.40511819078557</v>
      </c>
      <c r="L15" s="300">
        <f t="shared" si="6"/>
        <v>509.2770560356177</v>
      </c>
      <c r="M15" s="300">
        <f t="shared" ref="M15:N15" si="7">M$4+M9</f>
        <v>509.24959428253629</v>
      </c>
      <c r="N15" s="300">
        <f t="shared" si="7"/>
        <v>509.32371332313119</v>
      </c>
      <c r="O15" s="300">
        <f t="shared" si="6"/>
        <v>509.50042347298859</v>
      </c>
      <c r="P15" s="300">
        <f t="shared" si="6"/>
        <v>509.78076546700913</v>
      </c>
      <c r="Q15" s="300">
        <f t="shared" si="6"/>
        <v>510.16581096566449</v>
      </c>
      <c r="R15" s="300">
        <f t="shared" si="6"/>
        <v>510.65666307239985</v>
      </c>
      <c r="S15" s="300">
        <f t="shared" si="4"/>
        <v>511.25445686239573</v>
      </c>
      <c r="T15" s="300">
        <f t="shared" si="4"/>
        <v>511.96035992290592</v>
      </c>
      <c r="U15" s="300">
        <f t="shared" si="4"/>
        <v>512.7755729053938</v>
      </c>
      <c r="V15" s="300">
        <f t="shared" si="4"/>
        <v>513.70133008969106</v>
      </c>
      <c r="W15" s="300">
        <f t="shared" si="4"/>
        <v>511.66008105005494</v>
      </c>
      <c r="X15" s="300">
        <f t="shared" si="4"/>
        <v>509.82431254245472</v>
      </c>
      <c r="Y15" s="300">
        <f t="shared" si="4"/>
        <v>508.19320806727444</v>
      </c>
      <c r="Z15" s="300">
        <f t="shared" si="4"/>
        <v>506.76603331711118</v>
      </c>
      <c r="AA15" s="300">
        <f t="shared" si="4"/>
        <v>505.54213585017487</v>
      </c>
      <c r="AB15" s="300">
        <f t="shared" si="4"/>
        <v>504.52094479656535</v>
      </c>
      <c r="AC15" s="300">
        <f t="shared" si="4"/>
        <v>503.70197059729594</v>
      </c>
      <c r="AD15" s="300">
        <f t="shared" si="4"/>
        <v>503.08480477594514</v>
      </c>
      <c r="AE15" s="290">
        <f t="shared" si="3"/>
        <v>501.5896500423168</v>
      </c>
    </row>
    <row r="16" spans="1:32">
      <c r="A16" s="288" t="s">
        <v>172</v>
      </c>
      <c r="B16" s="284" t="s">
        <v>2</v>
      </c>
      <c r="C16" s="300">
        <f t="shared" si="6"/>
        <v>363.34906403115002</v>
      </c>
      <c r="D16" s="300">
        <f t="shared" si="4"/>
        <v>364.44204531177303</v>
      </c>
      <c r="E16" s="300">
        <f t="shared" si="4"/>
        <v>380.99188621800846</v>
      </c>
      <c r="F16" s="300">
        <f t="shared" si="4"/>
        <v>388.61172394236866</v>
      </c>
      <c r="G16" s="300">
        <f t="shared" si="4"/>
        <v>396.38395842121605</v>
      </c>
      <c r="H16" s="300">
        <f t="shared" si="4"/>
        <v>404.31163758964033</v>
      </c>
      <c r="I16" s="300">
        <f t="shared" si="4"/>
        <v>412.39787034143319</v>
      </c>
      <c r="J16" s="300">
        <f t="shared" si="4"/>
        <v>410.12020330281382</v>
      </c>
      <c r="K16" s="300">
        <f t="shared" si="4"/>
        <v>407.90223916787659</v>
      </c>
      <c r="L16" s="300">
        <f t="shared" ref="L16:N16" si="8">L$4+L10</f>
        <v>405.7441194322505</v>
      </c>
      <c r="M16" s="300">
        <f t="shared" si="8"/>
        <v>403.64599894710176</v>
      </c>
      <c r="N16" s="300">
        <f t="shared" si="8"/>
        <v>401.60804608098795</v>
      </c>
      <c r="O16" s="300">
        <f t="shared" si="4"/>
        <v>399.63044288600247</v>
      </c>
      <c r="P16" s="300">
        <f t="shared" si="4"/>
        <v>397.71338526828333</v>
      </c>
      <c r="Q16" s="300">
        <f t="shared" si="4"/>
        <v>395.85708316296416</v>
      </c>
      <c r="R16" s="300">
        <f t="shared" si="4"/>
        <v>394.06176071364553</v>
      </c>
      <c r="S16" s="300">
        <f t="shared" si="4"/>
        <v>392.32765645646629</v>
      </c>
      <c r="T16" s="300">
        <f t="shared" si="4"/>
        <v>390.65502350885799</v>
      </c>
      <c r="U16" s="300">
        <f t="shared" si="4"/>
        <v>389.0441297630648</v>
      </c>
      <c r="V16" s="300">
        <f t="shared" si="4"/>
        <v>387.49525808451557</v>
      </c>
      <c r="W16" s="300">
        <f t="shared" si="4"/>
        <v>382.9298876047759</v>
      </c>
      <c r="X16" s="300">
        <f t="shared" si="4"/>
        <v>378.51951522827005</v>
      </c>
      <c r="Y16" s="300">
        <f t="shared" si="4"/>
        <v>374.2623148068061</v>
      </c>
      <c r="Z16" s="300">
        <f t="shared" si="4"/>
        <v>370.15652219143351</v>
      </c>
      <c r="AA16" s="300">
        <f t="shared" si="4"/>
        <v>366.20043450198358</v>
      </c>
      <c r="AB16" s="300">
        <f t="shared" si="4"/>
        <v>362.39240942141026</v>
      </c>
      <c r="AC16" s="300">
        <f t="shared" si="4"/>
        <v>358.73086451463774</v>
      </c>
      <c r="AD16" s="300">
        <f t="shared" si="4"/>
        <v>355.21427657163377</v>
      </c>
      <c r="AE16" s="290">
        <f t="shared" si="3"/>
        <v>386.95356276683481</v>
      </c>
    </row>
    <row r="17" spans="1:31">
      <c r="A17" s="301"/>
      <c r="B17" s="301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3"/>
    </row>
    <row r="18" spans="1:31">
      <c r="A18" s="299" t="s">
        <v>174</v>
      </c>
      <c r="B18" s="288" t="s">
        <v>4</v>
      </c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3"/>
    </row>
    <row r="19" spans="1:31">
      <c r="A19" s="288" t="s">
        <v>170</v>
      </c>
      <c r="B19" s="288" t="s">
        <v>4</v>
      </c>
      <c r="C19" s="304">
        <f>C14+2</f>
        <v>439.91126723367211</v>
      </c>
      <c r="D19" s="304">
        <f t="shared" ref="D19:E19" si="9">D14+2</f>
        <v>442.49549257834553</v>
      </c>
      <c r="E19" s="304">
        <f t="shared" si="9"/>
        <v>460.5664024299125</v>
      </c>
      <c r="F19" s="304">
        <f>F14+3</f>
        <v>470.73773047851074</v>
      </c>
      <c r="G19" s="304">
        <f>G14+4</f>
        <v>481.09248508808093</v>
      </c>
      <c r="H19" s="304">
        <f>H14+5</f>
        <v>491.63433478984257</v>
      </c>
      <c r="I19" s="304">
        <f t="shared" ref="I19:K19" si="10">I14+5</f>
        <v>501.36702148563938</v>
      </c>
      <c r="J19" s="304">
        <f t="shared" si="10"/>
        <v>500.76873746990418</v>
      </c>
      <c r="K19" s="304">
        <f t="shared" si="10"/>
        <v>500.26374401830878</v>
      </c>
      <c r="L19" s="304">
        <f>L14+6</f>
        <v>500.85285437969139</v>
      </c>
      <c r="M19" s="304">
        <f>M14+6</f>
        <v>500.53690859349143</v>
      </c>
      <c r="N19" s="304">
        <f>N14+6</f>
        <v>500.31677392030542</v>
      </c>
      <c r="O19" s="304">
        <f>O14+7</f>
        <v>501.19334528210629</v>
      </c>
      <c r="P19" s="304">
        <f t="shared" ref="P19:S19" si="11">P14+7</f>
        <v>501.16754571230922</v>
      </c>
      <c r="Q19" s="304">
        <f t="shared" si="11"/>
        <v>501.24032681587062</v>
      </c>
      <c r="R19" s="304">
        <f t="shared" si="11"/>
        <v>501.41266923961007</v>
      </c>
      <c r="S19" s="304">
        <f t="shared" si="11"/>
        <v>501.68558315295013</v>
      </c>
      <c r="T19" s="304">
        <f>T14+8</f>
        <v>503.06010873927141</v>
      </c>
      <c r="U19" s="304">
        <f t="shared" ref="U19:X19" si="12">U14+8</f>
        <v>503.53731669808656</v>
      </c>
      <c r="V19" s="304">
        <f t="shared" si="12"/>
        <v>504.11830875823773</v>
      </c>
      <c r="W19" s="304">
        <f t="shared" si="12"/>
        <v>501.72539929197251</v>
      </c>
      <c r="X19" s="304">
        <f t="shared" si="12"/>
        <v>499.53093714921067</v>
      </c>
      <c r="Y19" s="304">
        <f>Y14+9</f>
        <v>498.5339651661655</v>
      </c>
      <c r="Z19" s="304">
        <f t="shared" ref="Z19:AB19" si="13">Z14+9</f>
        <v>496.73360555798001</v>
      </c>
      <c r="AA19" s="304">
        <f t="shared" si="13"/>
        <v>495.12905953586107</v>
      </c>
      <c r="AB19" s="304">
        <f t="shared" si="13"/>
        <v>493.71960695596528</v>
      </c>
      <c r="AC19" s="304">
        <f>AC14+10</f>
        <v>493.50460599988389</v>
      </c>
      <c r="AD19" s="304">
        <f>AD14+10</f>
        <v>492.48349288658483</v>
      </c>
      <c r="AE19" s="303"/>
    </row>
    <row r="20" spans="1:31">
      <c r="A20" s="288" t="s">
        <v>171</v>
      </c>
      <c r="B20" s="288" t="s">
        <v>4</v>
      </c>
      <c r="C20" s="304">
        <f>C15+2</f>
        <v>451.98079392527762</v>
      </c>
      <c r="D20" s="304">
        <f t="shared" ref="D20:E20" si="14">D15+2</f>
        <v>454.80640980378314</v>
      </c>
      <c r="E20" s="304">
        <f t="shared" si="14"/>
        <v>473.12353799985885</v>
      </c>
      <c r="F20" s="304">
        <f>F15+3</f>
        <v>483.54600875985602</v>
      </c>
      <c r="G20" s="304">
        <f t="shared" ref="G20:G21" si="15">G15+4</f>
        <v>494.15692893505309</v>
      </c>
      <c r="H20" s="304">
        <f t="shared" ref="H20:K21" si="16">H15+5</f>
        <v>504.96006751375421</v>
      </c>
      <c r="I20" s="304">
        <f t="shared" si="16"/>
        <v>514.95926886402935</v>
      </c>
      <c r="J20" s="304">
        <f t="shared" si="16"/>
        <v>514.63282979586188</v>
      </c>
      <c r="K20" s="304">
        <f t="shared" si="16"/>
        <v>514.40511819078552</v>
      </c>
      <c r="L20" s="304">
        <f t="shared" ref="L20:M21" si="17">L15+6</f>
        <v>515.27705603561776</v>
      </c>
      <c r="M20" s="304">
        <f t="shared" si="17"/>
        <v>515.24959428253624</v>
      </c>
      <c r="N20" s="304">
        <f t="shared" ref="N20" si="18">N15+6</f>
        <v>515.32371332313119</v>
      </c>
      <c r="O20" s="304">
        <f t="shared" ref="O20:S21" si="19">O15+7</f>
        <v>516.50042347298859</v>
      </c>
      <c r="P20" s="304">
        <f t="shared" si="19"/>
        <v>516.78076546700913</v>
      </c>
      <c r="Q20" s="304">
        <f t="shared" si="19"/>
        <v>517.16581096566449</v>
      </c>
      <c r="R20" s="304">
        <f t="shared" si="19"/>
        <v>517.65666307239985</v>
      </c>
      <c r="S20" s="304">
        <f t="shared" si="19"/>
        <v>518.25445686239573</v>
      </c>
      <c r="T20" s="304">
        <f t="shared" ref="T20:X21" si="20">T15+8</f>
        <v>519.96035992290592</v>
      </c>
      <c r="U20" s="304">
        <f t="shared" si="20"/>
        <v>520.7755729053938</v>
      </c>
      <c r="V20" s="304">
        <f t="shared" si="20"/>
        <v>521.70133008969106</v>
      </c>
      <c r="W20" s="304">
        <f t="shared" si="20"/>
        <v>519.66008105005494</v>
      </c>
      <c r="X20" s="304">
        <f t="shared" si="20"/>
        <v>517.82431254245466</v>
      </c>
      <c r="Y20" s="304">
        <f t="shared" ref="Y20:AB21" si="21">Y15+9</f>
        <v>517.19320806727444</v>
      </c>
      <c r="Z20" s="304">
        <f t="shared" si="21"/>
        <v>515.76603331711112</v>
      </c>
      <c r="AA20" s="304">
        <f t="shared" si="21"/>
        <v>514.54213585017487</v>
      </c>
      <c r="AB20" s="304">
        <f t="shared" si="21"/>
        <v>513.52094479656535</v>
      </c>
      <c r="AC20" s="304">
        <f t="shared" ref="AC20:AD21" si="22">AC15+10</f>
        <v>513.70197059729594</v>
      </c>
      <c r="AD20" s="304">
        <f t="shared" si="22"/>
        <v>513.08480477594514</v>
      </c>
      <c r="AE20" s="303"/>
    </row>
    <row r="21" spans="1:31">
      <c r="A21" s="288" t="s">
        <v>172</v>
      </c>
      <c r="B21" s="284" t="s">
        <v>2</v>
      </c>
      <c r="C21" s="304">
        <f>C16+2</f>
        <v>365.34906403115002</v>
      </c>
      <c r="D21" s="304">
        <f t="shared" ref="D21:E21" si="23">D16+2</f>
        <v>366.44204531177303</v>
      </c>
      <c r="E21" s="304">
        <f t="shared" si="23"/>
        <v>382.99188621800846</v>
      </c>
      <c r="F21" s="304">
        <f>F16+3</f>
        <v>391.61172394236866</v>
      </c>
      <c r="G21" s="304">
        <f t="shared" si="15"/>
        <v>400.38395842121605</v>
      </c>
      <c r="H21" s="304">
        <f t="shared" si="16"/>
        <v>409.31163758964033</v>
      </c>
      <c r="I21" s="304">
        <f t="shared" si="16"/>
        <v>417.39787034143319</v>
      </c>
      <c r="J21" s="304">
        <f t="shared" si="16"/>
        <v>415.12020330281382</v>
      </c>
      <c r="K21" s="304">
        <f t="shared" si="16"/>
        <v>412.90223916787659</v>
      </c>
      <c r="L21" s="304">
        <f t="shared" si="17"/>
        <v>411.7441194322505</v>
      </c>
      <c r="M21" s="304">
        <f t="shared" si="17"/>
        <v>409.64599894710176</v>
      </c>
      <c r="N21" s="304">
        <f t="shared" ref="N21" si="24">N16+6</f>
        <v>407.60804608098795</v>
      </c>
      <c r="O21" s="304">
        <f t="shared" si="19"/>
        <v>406.63044288600247</v>
      </c>
      <c r="P21" s="304">
        <f t="shared" si="19"/>
        <v>404.71338526828333</v>
      </c>
      <c r="Q21" s="304">
        <f t="shared" si="19"/>
        <v>402.85708316296416</v>
      </c>
      <c r="R21" s="304">
        <f t="shared" si="19"/>
        <v>401.06176071364553</v>
      </c>
      <c r="S21" s="304">
        <f t="shared" si="19"/>
        <v>399.32765645646629</v>
      </c>
      <c r="T21" s="304">
        <f t="shared" si="20"/>
        <v>398.65502350885799</v>
      </c>
      <c r="U21" s="304">
        <f t="shared" si="20"/>
        <v>397.0441297630648</v>
      </c>
      <c r="V21" s="304">
        <f t="shared" si="20"/>
        <v>395.49525808451557</v>
      </c>
      <c r="W21" s="304">
        <f t="shared" si="20"/>
        <v>390.9298876047759</v>
      </c>
      <c r="X21" s="304">
        <f t="shared" si="20"/>
        <v>386.51951522827005</v>
      </c>
      <c r="Y21" s="304">
        <f t="shared" si="21"/>
        <v>383.2623148068061</v>
      </c>
      <c r="Z21" s="304">
        <f t="shared" si="21"/>
        <v>379.15652219143351</v>
      </c>
      <c r="AA21" s="304">
        <f t="shared" si="21"/>
        <v>375.20043450198358</v>
      </c>
      <c r="AB21" s="304">
        <f t="shared" si="21"/>
        <v>371.39240942141026</v>
      </c>
      <c r="AC21" s="304">
        <f t="shared" si="22"/>
        <v>368.73086451463774</v>
      </c>
      <c r="AD21" s="304">
        <f t="shared" si="22"/>
        <v>365.21427657163377</v>
      </c>
      <c r="AE21" s="303"/>
    </row>
    <row r="22" spans="1:31">
      <c r="A22" s="301"/>
      <c r="B22" s="301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3"/>
    </row>
    <row r="23" spans="1:31">
      <c r="A23" s="283"/>
      <c r="B23" s="283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295"/>
    </row>
    <row r="24" spans="1:31">
      <c r="A24" s="306" t="s">
        <v>175</v>
      </c>
      <c r="B24" s="306" t="s">
        <v>176</v>
      </c>
      <c r="C24" s="300">
        <v>11496.493171230943</v>
      </c>
      <c r="D24" s="300">
        <f>C24*D11</f>
        <v>11726.423034655561</v>
      </c>
      <c r="E24" s="300">
        <f t="shared" ref="E24:AD24" si="25">D24*E11</f>
        <v>11960.951495348672</v>
      </c>
      <c r="F24" s="300">
        <f t="shared" si="25"/>
        <v>12200.170525255646</v>
      </c>
      <c r="G24" s="300">
        <f t="shared" si="25"/>
        <v>12444.173935760758</v>
      </c>
      <c r="H24" s="300">
        <f t="shared" si="25"/>
        <v>12693.057414475974</v>
      </c>
      <c r="I24" s="300">
        <f t="shared" si="25"/>
        <v>12946.918562765493</v>
      </c>
      <c r="J24" s="300">
        <f t="shared" si="25"/>
        <v>13205.856934020803</v>
      </c>
      <c r="K24" s="300">
        <f t="shared" si="25"/>
        <v>13469.974072701219</v>
      </c>
      <c r="L24" s="300">
        <f t="shared" si="25"/>
        <v>13739.373554155243</v>
      </c>
      <c r="M24" s="300">
        <f t="shared" si="25"/>
        <v>14014.161025238349</v>
      </c>
      <c r="N24" s="300">
        <f t="shared" si="25"/>
        <v>14294.444245743116</v>
      </c>
      <c r="O24" s="300">
        <f t="shared" si="25"/>
        <v>14580.333130657978</v>
      </c>
      <c r="P24" s="300">
        <f t="shared" si="25"/>
        <v>14871.939793271138</v>
      </c>
      <c r="Q24" s="300">
        <f t="shared" si="25"/>
        <v>15169.378589136561</v>
      </c>
      <c r="R24" s="300">
        <f t="shared" si="25"/>
        <v>15472.766160919293</v>
      </c>
      <c r="S24" s="300">
        <f t="shared" si="25"/>
        <v>15782.221484137679</v>
      </c>
      <c r="T24" s="300">
        <f t="shared" si="25"/>
        <v>16097.865913820433</v>
      </c>
      <c r="U24" s="300">
        <f t="shared" si="25"/>
        <v>16419.823232096842</v>
      </c>
      <c r="V24" s="300">
        <f t="shared" si="25"/>
        <v>16748.219696738779</v>
      </c>
      <c r="W24" s="300">
        <f t="shared" si="25"/>
        <v>17083.184090673556</v>
      </c>
      <c r="X24" s="300">
        <f t="shared" si="25"/>
        <v>17424.847772487028</v>
      </c>
      <c r="Y24" s="300">
        <f t="shared" si="25"/>
        <v>17773.344727936768</v>
      </c>
      <c r="Z24" s="300">
        <f t="shared" si="25"/>
        <v>18128.811622495505</v>
      </c>
      <c r="AA24" s="300">
        <f t="shared" si="25"/>
        <v>18491.387854945417</v>
      </c>
      <c r="AB24" s="300">
        <f t="shared" si="25"/>
        <v>18861.215612044325</v>
      </c>
      <c r="AC24" s="300">
        <f t="shared" si="25"/>
        <v>19238.439924285212</v>
      </c>
      <c r="AD24" s="300">
        <f t="shared" si="25"/>
        <v>19623.208722770916</v>
      </c>
      <c r="AE24" s="290">
        <f t="shared" si="3"/>
        <v>15212.820939277475</v>
      </c>
    </row>
    <row r="25" spans="1:31">
      <c r="A25" s="283"/>
      <c r="B25" s="283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283"/>
    </row>
    <row r="26" spans="1:31">
      <c r="A26" s="306" t="s">
        <v>177</v>
      </c>
      <c r="B26" s="306" t="s">
        <v>4</v>
      </c>
      <c r="C26" s="300">
        <v>256.7</v>
      </c>
      <c r="D26" s="300">
        <f>C26*D5</f>
        <v>256.7</v>
      </c>
      <c r="E26" s="300">
        <f t="shared" ref="E26:AD26" si="26">D26*E5</f>
        <v>269.53500000000003</v>
      </c>
      <c r="F26" s="300">
        <f t="shared" si="26"/>
        <v>274.92570000000001</v>
      </c>
      <c r="G26" s="300">
        <f t="shared" si="26"/>
        <v>280.42421400000001</v>
      </c>
      <c r="H26" s="300">
        <f t="shared" si="26"/>
        <v>286.03269828000003</v>
      </c>
      <c r="I26" s="300">
        <f t="shared" si="26"/>
        <v>291.75335224560001</v>
      </c>
      <c r="J26" s="300">
        <f t="shared" si="26"/>
        <v>288.83581872314403</v>
      </c>
      <c r="K26" s="300">
        <f t="shared" si="26"/>
        <v>285.94746053591257</v>
      </c>
      <c r="L26" s="300">
        <f t="shared" si="26"/>
        <v>283.08798593055343</v>
      </c>
      <c r="M26" s="300">
        <f t="shared" si="26"/>
        <v>280.2571060712479</v>
      </c>
      <c r="N26" s="300">
        <f t="shared" si="26"/>
        <v>277.45453501053544</v>
      </c>
      <c r="O26" s="300">
        <f t="shared" si="26"/>
        <v>274.67998966043007</v>
      </c>
      <c r="P26" s="300">
        <f t="shared" si="26"/>
        <v>271.93318976382574</v>
      </c>
      <c r="Q26" s="300">
        <f t="shared" si="26"/>
        <v>269.21385786618748</v>
      </c>
      <c r="R26" s="300">
        <f t="shared" si="26"/>
        <v>266.52171928752563</v>
      </c>
      <c r="S26" s="300">
        <f t="shared" si="26"/>
        <v>263.85650209465035</v>
      </c>
      <c r="T26" s="300">
        <f t="shared" si="26"/>
        <v>261.21793707370387</v>
      </c>
      <c r="U26" s="300">
        <f t="shared" si="26"/>
        <v>258.6057577029668</v>
      </c>
      <c r="V26" s="300">
        <f t="shared" si="26"/>
        <v>256.01970012593711</v>
      </c>
      <c r="W26" s="300">
        <f t="shared" si="26"/>
        <v>250.8993061234184</v>
      </c>
      <c r="X26" s="300">
        <f t="shared" si="26"/>
        <v>245.88132000095001</v>
      </c>
      <c r="Y26" s="300">
        <f t="shared" si="26"/>
        <v>240.96369360093098</v>
      </c>
      <c r="Z26" s="300">
        <f t="shared" si="26"/>
        <v>236.14441972891237</v>
      </c>
      <c r="AA26" s="300">
        <f t="shared" si="26"/>
        <v>231.42153133433411</v>
      </c>
      <c r="AB26" s="300">
        <f t="shared" si="26"/>
        <v>226.79310070764743</v>
      </c>
      <c r="AC26" s="300">
        <f t="shared" si="26"/>
        <v>222.25723869349449</v>
      </c>
      <c r="AD26" s="300">
        <f t="shared" si="26"/>
        <v>217.8120939196246</v>
      </c>
      <c r="AE26" s="290">
        <f t="shared" si="3"/>
        <v>261.63840101719757</v>
      </c>
    </row>
    <row r="27" spans="1:31">
      <c r="A27" s="283"/>
      <c r="B27" s="283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283"/>
    </row>
    <row r="28" spans="1:31" ht="15.6">
      <c r="A28" s="306" t="s">
        <v>178</v>
      </c>
      <c r="B28" s="307" t="s">
        <v>179</v>
      </c>
      <c r="C28" s="300">
        <v>40</v>
      </c>
      <c r="D28" s="300">
        <f>C28+($J$28-$C$28)/7</f>
        <v>45.142857142857146</v>
      </c>
      <c r="E28" s="300">
        <f>D28+($J$28-$C$28)/7</f>
        <v>50.285714285714292</v>
      </c>
      <c r="F28" s="300">
        <f t="shared" ref="F28:I28" si="27">E28+($J$28-$C$28)/7</f>
        <v>55.428571428571438</v>
      </c>
      <c r="G28" s="300">
        <f t="shared" si="27"/>
        <v>60.571428571428584</v>
      </c>
      <c r="H28" s="300">
        <f t="shared" si="27"/>
        <v>65.714285714285722</v>
      </c>
      <c r="I28" s="300">
        <f t="shared" si="27"/>
        <v>70.857142857142861</v>
      </c>
      <c r="J28" s="300">
        <v>76</v>
      </c>
      <c r="K28" s="300">
        <f>J28+($AD$28-$J$28)/20</f>
        <v>77.2</v>
      </c>
      <c r="L28" s="300">
        <f t="shared" ref="L28:AC28" si="28">K28+($AD$28-$J$28)/20</f>
        <v>78.400000000000006</v>
      </c>
      <c r="M28" s="300">
        <f t="shared" si="28"/>
        <v>79.600000000000009</v>
      </c>
      <c r="N28" s="300">
        <f t="shared" si="28"/>
        <v>80.800000000000011</v>
      </c>
      <c r="O28" s="300">
        <f t="shared" si="28"/>
        <v>82.000000000000014</v>
      </c>
      <c r="P28" s="300">
        <f t="shared" si="28"/>
        <v>83.200000000000017</v>
      </c>
      <c r="Q28" s="300">
        <f t="shared" si="28"/>
        <v>84.40000000000002</v>
      </c>
      <c r="R28" s="300">
        <f t="shared" si="28"/>
        <v>85.600000000000023</v>
      </c>
      <c r="S28" s="300">
        <f t="shared" si="28"/>
        <v>86.800000000000026</v>
      </c>
      <c r="T28" s="300">
        <f t="shared" si="28"/>
        <v>88.000000000000028</v>
      </c>
      <c r="U28" s="300">
        <f t="shared" si="28"/>
        <v>89.200000000000031</v>
      </c>
      <c r="V28" s="300">
        <f t="shared" si="28"/>
        <v>90.400000000000034</v>
      </c>
      <c r="W28" s="300">
        <f t="shared" si="28"/>
        <v>91.600000000000037</v>
      </c>
      <c r="X28" s="300">
        <f t="shared" si="28"/>
        <v>92.80000000000004</v>
      </c>
      <c r="Y28" s="300">
        <f t="shared" si="28"/>
        <v>94.000000000000043</v>
      </c>
      <c r="Z28" s="300">
        <f t="shared" si="28"/>
        <v>95.200000000000045</v>
      </c>
      <c r="AA28" s="300">
        <f t="shared" si="28"/>
        <v>96.400000000000048</v>
      </c>
      <c r="AB28" s="300">
        <f t="shared" si="28"/>
        <v>97.600000000000051</v>
      </c>
      <c r="AC28" s="300">
        <f t="shared" si="28"/>
        <v>98.800000000000054</v>
      </c>
      <c r="AD28" s="300">
        <v>100</v>
      </c>
      <c r="AE28" s="283"/>
    </row>
    <row r="29" spans="1:31" ht="15.6">
      <c r="A29" s="306" t="s">
        <v>180</v>
      </c>
      <c r="B29" s="282" t="s">
        <v>4</v>
      </c>
      <c r="C29" s="300">
        <f>C28*4.6</f>
        <v>184</v>
      </c>
      <c r="D29" s="300">
        <f t="shared" ref="D29:AD29" si="29">D28*4.6</f>
        <v>207.65714285714284</v>
      </c>
      <c r="E29" s="300">
        <f t="shared" si="29"/>
        <v>231.31428571428572</v>
      </c>
      <c r="F29" s="300">
        <f t="shared" si="29"/>
        <v>254.97142857142859</v>
      </c>
      <c r="G29" s="300">
        <f t="shared" si="29"/>
        <v>278.62857142857149</v>
      </c>
      <c r="H29" s="300">
        <f t="shared" si="29"/>
        <v>302.28571428571428</v>
      </c>
      <c r="I29" s="300">
        <f t="shared" si="29"/>
        <v>325.94285714285712</v>
      </c>
      <c r="J29" s="300">
        <f t="shared" si="29"/>
        <v>349.59999999999997</v>
      </c>
      <c r="K29" s="300">
        <f t="shared" si="29"/>
        <v>355.12</v>
      </c>
      <c r="L29" s="300">
        <f t="shared" si="29"/>
        <v>360.64</v>
      </c>
      <c r="M29" s="300">
        <f t="shared" si="29"/>
        <v>366.16</v>
      </c>
      <c r="N29" s="300">
        <f t="shared" si="29"/>
        <v>371.68</v>
      </c>
      <c r="O29" s="300">
        <f t="shared" si="29"/>
        <v>377.20000000000005</v>
      </c>
      <c r="P29" s="300">
        <f t="shared" si="29"/>
        <v>382.72</v>
      </c>
      <c r="Q29" s="300">
        <f t="shared" si="29"/>
        <v>388.24000000000007</v>
      </c>
      <c r="R29" s="300">
        <f t="shared" si="29"/>
        <v>393.76000000000005</v>
      </c>
      <c r="S29" s="300">
        <f t="shared" si="29"/>
        <v>399.28000000000009</v>
      </c>
      <c r="T29" s="300">
        <f t="shared" si="29"/>
        <v>404.80000000000013</v>
      </c>
      <c r="U29" s="300">
        <f t="shared" si="29"/>
        <v>410.32000000000011</v>
      </c>
      <c r="V29" s="300">
        <f t="shared" si="29"/>
        <v>415.84000000000015</v>
      </c>
      <c r="W29" s="300">
        <f t="shared" si="29"/>
        <v>421.36000000000013</v>
      </c>
      <c r="X29" s="300">
        <f t="shared" si="29"/>
        <v>426.88000000000017</v>
      </c>
      <c r="Y29" s="300">
        <f t="shared" si="29"/>
        <v>432.40000000000015</v>
      </c>
      <c r="Z29" s="300">
        <f t="shared" si="29"/>
        <v>437.92000000000019</v>
      </c>
      <c r="AA29" s="300">
        <f t="shared" si="29"/>
        <v>443.44000000000017</v>
      </c>
      <c r="AB29" s="300">
        <f t="shared" si="29"/>
        <v>448.96000000000021</v>
      </c>
      <c r="AC29" s="300">
        <f t="shared" si="29"/>
        <v>454.48000000000019</v>
      </c>
      <c r="AD29" s="300">
        <f t="shared" si="29"/>
        <v>459.99999999999994</v>
      </c>
      <c r="AE29" s="283"/>
    </row>
    <row r="30" spans="1:31">
      <c r="A30" s="283"/>
      <c r="B30" s="308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283"/>
    </row>
    <row r="31" spans="1:31">
      <c r="A31" s="309" t="s">
        <v>181</v>
      </c>
      <c r="B31" s="308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283"/>
    </row>
    <row r="32" spans="1:31">
      <c r="A32" s="306" t="s">
        <v>95</v>
      </c>
      <c r="B32" s="282" t="s">
        <v>4</v>
      </c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283"/>
    </row>
    <row r="33" spans="1:31">
      <c r="A33" s="306" t="s">
        <v>182</v>
      </c>
      <c r="B33" s="282" t="s">
        <v>4</v>
      </c>
      <c r="C33" s="300">
        <f>C39</f>
        <v>131.25</v>
      </c>
      <c r="D33" s="300">
        <f>(1+D39)*C33</f>
        <v>133.875</v>
      </c>
      <c r="E33" s="300">
        <f t="shared" ref="E33:I33" si="30">(1+E39)*D33</f>
        <v>136.55250000000001</v>
      </c>
      <c r="F33" s="300">
        <f t="shared" si="30"/>
        <v>139.28355000000002</v>
      </c>
      <c r="G33" s="300">
        <f t="shared" si="30"/>
        <v>142.76563874999999</v>
      </c>
      <c r="H33" s="300">
        <f t="shared" si="30"/>
        <v>146.33477971874999</v>
      </c>
      <c r="I33" s="300">
        <f t="shared" si="30"/>
        <v>149.99314921171873</v>
      </c>
      <c r="J33" s="300">
        <f>(1+J39)*I33</f>
        <v>153.74297794201169</v>
      </c>
      <c r="K33" s="300">
        <f t="shared" ref="K33:O33" si="31">(1+K39)*J33</f>
        <v>158.35526728027205</v>
      </c>
      <c r="L33" s="300">
        <f t="shared" si="31"/>
        <v>163.10592529868021</v>
      </c>
      <c r="M33" s="300">
        <f t="shared" si="31"/>
        <v>167.99910305764061</v>
      </c>
      <c r="N33" s="300">
        <f t="shared" si="31"/>
        <v>173.03907614936983</v>
      </c>
      <c r="O33" s="300">
        <f t="shared" si="31"/>
        <v>178.23024843385093</v>
      </c>
      <c r="P33" s="300">
        <f>(1+P39)*O33</f>
        <v>183.57715588686648</v>
      </c>
      <c r="Q33" s="300">
        <f t="shared" ref="Q33:U33" si="32">(1+Q39)*P33</f>
        <v>189.08447056347248</v>
      </c>
      <c r="R33" s="300">
        <f t="shared" si="32"/>
        <v>194.75700468037667</v>
      </c>
      <c r="S33" s="300">
        <f t="shared" si="32"/>
        <v>200.59971482078797</v>
      </c>
      <c r="T33" s="300">
        <f t="shared" si="32"/>
        <v>206.61770626541161</v>
      </c>
      <c r="U33" s="300">
        <f t="shared" si="32"/>
        <v>212.81623745337396</v>
      </c>
      <c r="V33" s="300">
        <f>(1+V39)*U33</f>
        <v>219.20072457697518</v>
      </c>
      <c r="W33" s="300">
        <f t="shared" ref="W33:Z33" si="33">(1+W39)*V33</f>
        <v>225.77674631428442</v>
      </c>
      <c r="X33" s="300">
        <f t="shared" si="33"/>
        <v>232.55004870371297</v>
      </c>
      <c r="Y33" s="300">
        <f t="shared" si="33"/>
        <v>239.52655016482436</v>
      </c>
      <c r="Z33" s="300">
        <f t="shared" si="33"/>
        <v>246.71234666976909</v>
      </c>
      <c r="AA33" s="300">
        <f t="shared" ref="AA33:AD37" si="34">(1+AA39)*$C33</f>
        <v>135.1875</v>
      </c>
      <c r="AB33" s="300">
        <f t="shared" si="34"/>
        <v>135.1875</v>
      </c>
      <c r="AC33" s="300">
        <f t="shared" si="34"/>
        <v>135.1875</v>
      </c>
      <c r="AD33" s="300">
        <f t="shared" si="34"/>
        <v>135.1875</v>
      </c>
      <c r="AE33" s="283"/>
    </row>
    <row r="34" spans="1:31">
      <c r="A34" s="306" t="s">
        <v>94</v>
      </c>
      <c r="B34" s="282" t="s">
        <v>4</v>
      </c>
      <c r="C34" s="300">
        <f>3.6*C40/46</f>
        <v>139.97879109225877</v>
      </c>
      <c r="D34" s="300">
        <f t="shared" ref="D34:D37" si="35">(1+D40)*C34</f>
        <v>142.77836691410394</v>
      </c>
      <c r="E34" s="300">
        <f t="shared" ref="E34:J34" si="36">(1+E40)*D34</f>
        <v>145.63393425238601</v>
      </c>
      <c r="F34" s="300">
        <f t="shared" si="36"/>
        <v>148.54661293743374</v>
      </c>
      <c r="G34" s="300">
        <f t="shared" si="36"/>
        <v>152.26027826086957</v>
      </c>
      <c r="H34" s="300">
        <f t="shared" si="36"/>
        <v>156.0667852173913</v>
      </c>
      <c r="I34" s="300">
        <f t="shared" si="36"/>
        <v>159.96845484782608</v>
      </c>
      <c r="J34" s="300">
        <f t="shared" si="36"/>
        <v>163.96766621902171</v>
      </c>
      <c r="K34" s="300">
        <f t="shared" ref="K34:V34" si="37">(1+K40)*J34</f>
        <v>168.88669620559236</v>
      </c>
      <c r="L34" s="300">
        <f t="shared" si="37"/>
        <v>173.95329709176013</v>
      </c>
      <c r="M34" s="300">
        <f t="shared" si="37"/>
        <v>179.17189600451294</v>
      </c>
      <c r="N34" s="300">
        <f t="shared" si="37"/>
        <v>184.54705288464834</v>
      </c>
      <c r="O34" s="300">
        <f t="shared" si="37"/>
        <v>190.0834644711878</v>
      </c>
      <c r="P34" s="300">
        <f t="shared" si="37"/>
        <v>195.78596840532344</v>
      </c>
      <c r="Q34" s="300">
        <f t="shared" si="37"/>
        <v>201.65954745748314</v>
      </c>
      <c r="R34" s="300">
        <f t="shared" si="37"/>
        <v>207.70933388120764</v>
      </c>
      <c r="S34" s="300">
        <f t="shared" si="37"/>
        <v>213.94061389764389</v>
      </c>
      <c r="T34" s="300">
        <f t="shared" si="37"/>
        <v>220.35883231457322</v>
      </c>
      <c r="U34" s="300">
        <f t="shared" si="37"/>
        <v>226.96959728401043</v>
      </c>
      <c r="V34" s="300">
        <f t="shared" si="37"/>
        <v>233.77868520253074</v>
      </c>
      <c r="W34" s="300">
        <f t="shared" ref="W34:Z34" si="38">(1+W40)*V34</f>
        <v>240.79204575860666</v>
      </c>
      <c r="X34" s="300">
        <f t="shared" si="38"/>
        <v>248.01580713136488</v>
      </c>
      <c r="Y34" s="300">
        <f t="shared" si="38"/>
        <v>255.45628134530583</v>
      </c>
      <c r="Z34" s="300">
        <f t="shared" si="38"/>
        <v>263.11996978566503</v>
      </c>
      <c r="AA34" s="300">
        <f t="shared" si="34"/>
        <v>144.17815482502655</v>
      </c>
      <c r="AB34" s="300">
        <f t="shared" si="34"/>
        <v>144.17815482502655</v>
      </c>
      <c r="AC34" s="300">
        <f t="shared" si="34"/>
        <v>144.17815482502655</v>
      </c>
      <c r="AD34" s="300">
        <f t="shared" si="34"/>
        <v>144.17815482502655</v>
      </c>
      <c r="AE34" s="283"/>
    </row>
    <row r="35" spans="1:31">
      <c r="A35" s="306" t="s">
        <v>183</v>
      </c>
      <c r="B35" s="282" t="s">
        <v>4</v>
      </c>
      <c r="C35" s="300">
        <f>3.6*C41/860/0.0426</f>
        <v>258.84176300000797</v>
      </c>
      <c r="D35" s="300">
        <f t="shared" si="35"/>
        <v>264.01859826000816</v>
      </c>
      <c r="E35" s="300">
        <f t="shared" ref="E35:J35" si="39">(1+E41)*D35</f>
        <v>269.29897022520834</v>
      </c>
      <c r="F35" s="300">
        <f t="shared" si="39"/>
        <v>274.68494962971249</v>
      </c>
      <c r="G35" s="300">
        <f t="shared" si="39"/>
        <v>281.55207337045528</v>
      </c>
      <c r="H35" s="300">
        <f t="shared" si="39"/>
        <v>288.59087520471661</v>
      </c>
      <c r="I35" s="300">
        <f t="shared" si="39"/>
        <v>295.8056470848345</v>
      </c>
      <c r="J35" s="300">
        <f t="shared" si="39"/>
        <v>303.20078826195532</v>
      </c>
      <c r="K35" s="300">
        <f t="shared" ref="K35:V35" si="40">(1+K41)*J35</f>
        <v>312.29681190981398</v>
      </c>
      <c r="L35" s="300">
        <f t="shared" si="40"/>
        <v>321.66571626710839</v>
      </c>
      <c r="M35" s="300">
        <f t="shared" si="40"/>
        <v>331.31568775512164</v>
      </c>
      <c r="N35" s="300">
        <f t="shared" si="40"/>
        <v>341.25515838777528</v>
      </c>
      <c r="O35" s="300">
        <f t="shared" si="40"/>
        <v>351.49281313940855</v>
      </c>
      <c r="P35" s="300">
        <f t="shared" si="40"/>
        <v>362.03759753359083</v>
      </c>
      <c r="Q35" s="300">
        <f t="shared" si="40"/>
        <v>372.89872545959855</v>
      </c>
      <c r="R35" s="300">
        <f t="shared" si="40"/>
        <v>384.08568722338651</v>
      </c>
      <c r="S35" s="300">
        <f t="shared" si="40"/>
        <v>395.60825784008813</v>
      </c>
      <c r="T35" s="300">
        <f t="shared" si="40"/>
        <v>407.47650557529079</v>
      </c>
      <c r="U35" s="300">
        <f t="shared" si="40"/>
        <v>419.70080074254952</v>
      </c>
      <c r="V35" s="300">
        <f t="shared" si="40"/>
        <v>432.291824764826</v>
      </c>
      <c r="W35" s="300">
        <f t="shared" ref="W35:Z35" si="41">(1+W41)*V35</f>
        <v>445.26057950777079</v>
      </c>
      <c r="X35" s="300">
        <f t="shared" si="41"/>
        <v>458.61839689300393</v>
      </c>
      <c r="Y35" s="300">
        <f t="shared" si="41"/>
        <v>472.37694879979404</v>
      </c>
      <c r="Z35" s="300">
        <f t="shared" si="41"/>
        <v>486.54825726378789</v>
      </c>
      <c r="AA35" s="300">
        <f t="shared" si="34"/>
        <v>266.6070158900082</v>
      </c>
      <c r="AB35" s="300">
        <f t="shared" si="34"/>
        <v>266.6070158900082</v>
      </c>
      <c r="AC35" s="300">
        <f t="shared" si="34"/>
        <v>266.6070158900082</v>
      </c>
      <c r="AD35" s="300">
        <f t="shared" si="34"/>
        <v>266.6070158900082</v>
      </c>
      <c r="AE35" s="283"/>
    </row>
    <row r="36" spans="1:31">
      <c r="A36" s="306" t="s">
        <v>184</v>
      </c>
      <c r="B36" s="282" t="s">
        <v>4</v>
      </c>
      <c r="C36" s="300">
        <f>C42*3.6</f>
        <v>72</v>
      </c>
      <c r="D36" s="300">
        <f t="shared" si="35"/>
        <v>73.44</v>
      </c>
      <c r="E36" s="300">
        <f t="shared" ref="E36:J36" si="42">(1+E42)*D36</f>
        <v>74.908799999999999</v>
      </c>
      <c r="F36" s="300">
        <f t="shared" si="42"/>
        <v>76.406976</v>
      </c>
      <c r="G36" s="300">
        <f t="shared" si="42"/>
        <v>78.699185280000009</v>
      </c>
      <c r="H36" s="300">
        <f t="shared" si="42"/>
        <v>81.060160838400009</v>
      </c>
      <c r="I36" s="300">
        <f t="shared" si="42"/>
        <v>83.491965663552008</v>
      </c>
      <c r="J36" s="300">
        <f t="shared" si="42"/>
        <v>85.99672463345857</v>
      </c>
      <c r="K36" s="300">
        <f t="shared" ref="K36:V36" si="43">(1+K42)*J36</f>
        <v>89.006609995629617</v>
      </c>
      <c r="L36" s="300">
        <f t="shared" si="43"/>
        <v>92.121841345476653</v>
      </c>
      <c r="M36" s="300">
        <f t="shared" si="43"/>
        <v>94.885496585840954</v>
      </c>
      <c r="N36" s="300">
        <f t="shared" si="43"/>
        <v>97.732061483416189</v>
      </c>
      <c r="O36" s="300">
        <f t="shared" si="43"/>
        <v>100.66402332791867</v>
      </c>
      <c r="P36" s="300">
        <f t="shared" si="43"/>
        <v>103.68394402775623</v>
      </c>
      <c r="Q36" s="300">
        <f t="shared" si="43"/>
        <v>106.79446234858892</v>
      </c>
      <c r="R36" s="300">
        <f t="shared" si="43"/>
        <v>109.99829621904659</v>
      </c>
      <c r="S36" s="300">
        <f t="shared" si="43"/>
        <v>113.29824510561799</v>
      </c>
      <c r="T36" s="300">
        <f t="shared" si="43"/>
        <v>116.69719245878653</v>
      </c>
      <c r="U36" s="300">
        <f t="shared" si="43"/>
        <v>120.19810823255013</v>
      </c>
      <c r="V36" s="300">
        <f t="shared" si="43"/>
        <v>123.80405147952663</v>
      </c>
      <c r="W36" s="300">
        <f t="shared" ref="W36:Z36" si="44">(1+W42)*V36</f>
        <v>127.51817302391244</v>
      </c>
      <c r="X36" s="300">
        <f t="shared" si="44"/>
        <v>131.3437182146298</v>
      </c>
      <c r="Y36" s="300">
        <f t="shared" si="44"/>
        <v>135.28402976106869</v>
      </c>
      <c r="Z36" s="300">
        <f t="shared" si="44"/>
        <v>139.34255065390076</v>
      </c>
      <c r="AA36" s="300">
        <f t="shared" si="34"/>
        <v>74.16</v>
      </c>
      <c r="AB36" s="300">
        <f t="shared" si="34"/>
        <v>74.16</v>
      </c>
      <c r="AC36" s="300">
        <f t="shared" si="34"/>
        <v>74.16</v>
      </c>
      <c r="AD36" s="300">
        <f t="shared" si="34"/>
        <v>74.16</v>
      </c>
      <c r="AE36" s="283"/>
    </row>
    <row r="37" spans="1:31">
      <c r="A37" s="306" t="s">
        <v>185</v>
      </c>
      <c r="B37" s="282" t="s">
        <v>4</v>
      </c>
      <c r="C37" s="300">
        <f>C43*3.6</f>
        <v>46.800000000000004</v>
      </c>
      <c r="D37" s="300">
        <f t="shared" si="35"/>
        <v>47.268000000000008</v>
      </c>
      <c r="E37" s="300">
        <f t="shared" ref="E37:J37" si="45">(1+E43)*D37</f>
        <v>47.740680000000012</v>
      </c>
      <c r="F37" s="300">
        <f t="shared" si="45"/>
        <v>48.218086800000009</v>
      </c>
      <c r="G37" s="300">
        <f t="shared" si="45"/>
        <v>48.941358102000002</v>
      </c>
      <c r="H37" s="300">
        <f t="shared" si="45"/>
        <v>49.675478473529999</v>
      </c>
      <c r="I37" s="300">
        <f t="shared" si="45"/>
        <v>50.420610650632945</v>
      </c>
      <c r="J37" s="300">
        <f t="shared" si="45"/>
        <v>51.176919810392434</v>
      </c>
      <c r="K37" s="300">
        <f t="shared" ref="K37:V37" si="46">(1+K43)*J37</f>
        <v>51.944573607548314</v>
      </c>
      <c r="L37" s="300">
        <f t="shared" si="46"/>
        <v>52.723742211661531</v>
      </c>
      <c r="M37" s="300">
        <f t="shared" si="46"/>
        <v>53.250979633778144</v>
      </c>
      <c r="N37" s="300">
        <f t="shared" si="46"/>
        <v>53.783489430115928</v>
      </c>
      <c r="O37" s="300">
        <f t="shared" si="46"/>
        <v>54.321324324417091</v>
      </c>
      <c r="P37" s="300">
        <f t="shared" si="46"/>
        <v>54.864537567661266</v>
      </c>
      <c r="Q37" s="300">
        <f t="shared" si="46"/>
        <v>55.41318294333788</v>
      </c>
      <c r="R37" s="300">
        <f t="shared" si="46"/>
        <v>55.96731477277126</v>
      </c>
      <c r="S37" s="300">
        <f t="shared" si="46"/>
        <v>56.526987920498975</v>
      </c>
      <c r="T37" s="300">
        <f t="shared" si="46"/>
        <v>57.092257799703965</v>
      </c>
      <c r="U37" s="300">
        <f t="shared" si="46"/>
        <v>57.663180377701003</v>
      </c>
      <c r="V37" s="300">
        <f t="shared" si="46"/>
        <v>58.239812181478015</v>
      </c>
      <c r="W37" s="300">
        <f t="shared" ref="W37:Z37" si="47">(1+W43)*V37</f>
        <v>58.822210303292799</v>
      </c>
      <c r="X37" s="300">
        <f t="shared" si="47"/>
        <v>59.410432406325725</v>
      </c>
      <c r="Y37" s="300">
        <f t="shared" si="47"/>
        <v>60.004536730388985</v>
      </c>
      <c r="Z37" s="300">
        <f t="shared" si="47"/>
        <v>60.604582097692877</v>
      </c>
      <c r="AA37" s="300">
        <f t="shared" si="34"/>
        <v>47.268000000000008</v>
      </c>
      <c r="AB37" s="300">
        <f t="shared" si="34"/>
        <v>47.268000000000008</v>
      </c>
      <c r="AC37" s="300">
        <f t="shared" si="34"/>
        <v>47.268000000000008</v>
      </c>
      <c r="AD37" s="300">
        <f t="shared" si="34"/>
        <v>47.268000000000008</v>
      </c>
      <c r="AE37" s="283"/>
    </row>
    <row r="38" spans="1:31">
      <c r="A38" s="283"/>
      <c r="B38" s="308"/>
      <c r="C38" s="305" t="s">
        <v>186</v>
      </c>
      <c r="D38" s="305" t="s">
        <v>187</v>
      </c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283"/>
    </row>
    <row r="39" spans="1:31">
      <c r="A39" s="306" t="s">
        <v>188</v>
      </c>
      <c r="B39" s="282" t="s">
        <v>4</v>
      </c>
      <c r="C39" s="300">
        <f>(95+10)*1.25</f>
        <v>131.25</v>
      </c>
      <c r="D39" s="310">
        <v>0.02</v>
      </c>
      <c r="E39" s="310">
        <v>0.02</v>
      </c>
      <c r="F39" s="310">
        <v>0.02</v>
      </c>
      <c r="G39" s="311">
        <v>2.5000000000000001E-2</v>
      </c>
      <c r="H39" s="311">
        <v>2.5000000000000001E-2</v>
      </c>
      <c r="I39" s="311">
        <v>2.5000000000000001E-2</v>
      </c>
      <c r="J39" s="311">
        <v>2.5000000000000001E-2</v>
      </c>
      <c r="K39" s="311">
        <v>0.03</v>
      </c>
      <c r="L39" s="311">
        <v>0.03</v>
      </c>
      <c r="M39" s="311">
        <v>0.03</v>
      </c>
      <c r="N39" s="311">
        <v>0.03</v>
      </c>
      <c r="O39" s="311">
        <v>0.03</v>
      </c>
      <c r="P39" s="311">
        <v>0.03</v>
      </c>
      <c r="Q39" s="311">
        <v>0.03</v>
      </c>
      <c r="R39" s="311">
        <v>0.03</v>
      </c>
      <c r="S39" s="311">
        <v>0.03</v>
      </c>
      <c r="T39" s="311">
        <v>0.03</v>
      </c>
      <c r="U39" s="311">
        <v>0.03</v>
      </c>
      <c r="V39" s="311">
        <v>0.03</v>
      </c>
      <c r="W39" s="311">
        <v>0.03</v>
      </c>
      <c r="X39" s="311">
        <v>0.03</v>
      </c>
      <c r="Y39" s="311">
        <v>0.03</v>
      </c>
      <c r="Z39" s="311">
        <v>0.03</v>
      </c>
      <c r="AA39" s="311">
        <v>0.03</v>
      </c>
      <c r="AB39" s="311">
        <v>0.03</v>
      </c>
      <c r="AC39" s="311">
        <v>0.03</v>
      </c>
      <c r="AD39" s="311">
        <v>0.03</v>
      </c>
      <c r="AE39" s="283"/>
    </row>
    <row r="40" spans="1:31">
      <c r="A40" s="306" t="s">
        <v>189</v>
      </c>
      <c r="B40" s="282" t="s">
        <v>190</v>
      </c>
      <c r="C40" s="300">
        <f>2200/1.23</f>
        <v>1788.6178861788619</v>
      </c>
      <c r="D40" s="312">
        <v>0.02</v>
      </c>
      <c r="E40" s="312">
        <v>0.02</v>
      </c>
      <c r="F40" s="312">
        <v>0.02</v>
      </c>
      <c r="G40" s="311">
        <v>2.5000000000000001E-2</v>
      </c>
      <c r="H40" s="311">
        <v>2.5000000000000001E-2</v>
      </c>
      <c r="I40" s="311">
        <v>2.5000000000000001E-2</v>
      </c>
      <c r="J40" s="311">
        <v>2.5000000000000001E-2</v>
      </c>
      <c r="K40" s="311">
        <v>0.03</v>
      </c>
      <c r="L40" s="311">
        <v>0.03</v>
      </c>
      <c r="M40" s="311">
        <v>0.03</v>
      </c>
      <c r="N40" s="311">
        <v>0.03</v>
      </c>
      <c r="O40" s="311">
        <v>0.03</v>
      </c>
      <c r="P40" s="311">
        <v>0.03</v>
      </c>
      <c r="Q40" s="311">
        <v>0.03</v>
      </c>
      <c r="R40" s="311">
        <v>0.03</v>
      </c>
      <c r="S40" s="311">
        <v>0.03</v>
      </c>
      <c r="T40" s="311">
        <v>0.03</v>
      </c>
      <c r="U40" s="311">
        <v>0.03</v>
      </c>
      <c r="V40" s="311">
        <v>0.03</v>
      </c>
      <c r="W40" s="311">
        <v>0.03</v>
      </c>
      <c r="X40" s="311">
        <v>0.03</v>
      </c>
      <c r="Y40" s="311">
        <v>0.03</v>
      </c>
      <c r="Z40" s="311">
        <v>0.03</v>
      </c>
      <c r="AA40" s="311">
        <v>0.03</v>
      </c>
      <c r="AB40" s="311">
        <v>0.03</v>
      </c>
      <c r="AC40" s="311">
        <v>0.03</v>
      </c>
      <c r="AD40" s="311">
        <v>0.03</v>
      </c>
      <c r="AE40" s="283"/>
    </row>
    <row r="41" spans="1:31">
      <c r="A41" s="306" t="s">
        <v>191</v>
      </c>
      <c r="B41" s="282" t="s">
        <v>190</v>
      </c>
      <c r="C41" s="300">
        <f>3240/1.23</f>
        <v>2634.1463414634145</v>
      </c>
      <c r="D41" s="312">
        <v>0.02</v>
      </c>
      <c r="E41" s="312">
        <v>0.02</v>
      </c>
      <c r="F41" s="312">
        <v>0.02</v>
      </c>
      <c r="G41" s="311">
        <v>2.5000000000000001E-2</v>
      </c>
      <c r="H41" s="311">
        <v>2.5000000000000001E-2</v>
      </c>
      <c r="I41" s="311">
        <v>2.5000000000000001E-2</v>
      </c>
      <c r="J41" s="311">
        <v>2.5000000000000001E-2</v>
      </c>
      <c r="K41" s="311">
        <v>0.03</v>
      </c>
      <c r="L41" s="311">
        <v>0.03</v>
      </c>
      <c r="M41" s="311">
        <v>0.03</v>
      </c>
      <c r="N41" s="311">
        <v>0.03</v>
      </c>
      <c r="O41" s="311">
        <v>0.03</v>
      </c>
      <c r="P41" s="311">
        <v>0.03</v>
      </c>
      <c r="Q41" s="311">
        <v>0.03</v>
      </c>
      <c r="R41" s="311">
        <v>0.03</v>
      </c>
      <c r="S41" s="311">
        <v>0.03</v>
      </c>
      <c r="T41" s="311">
        <v>0.03</v>
      </c>
      <c r="U41" s="311">
        <v>0.03</v>
      </c>
      <c r="V41" s="311">
        <v>0.03</v>
      </c>
      <c r="W41" s="311">
        <v>0.03</v>
      </c>
      <c r="X41" s="311">
        <v>0.03</v>
      </c>
      <c r="Y41" s="311">
        <v>0.03</v>
      </c>
      <c r="Z41" s="311">
        <v>0.03</v>
      </c>
      <c r="AA41" s="311">
        <v>0.03</v>
      </c>
      <c r="AB41" s="311">
        <v>0.03</v>
      </c>
      <c r="AC41" s="311">
        <v>0.03</v>
      </c>
      <c r="AD41" s="311">
        <v>0.03</v>
      </c>
      <c r="AE41" s="283"/>
    </row>
    <row r="42" spans="1:31">
      <c r="A42" s="306" t="s">
        <v>192</v>
      </c>
      <c r="B42" s="282" t="s">
        <v>5</v>
      </c>
      <c r="C42" s="300">
        <v>20</v>
      </c>
      <c r="D42" s="312">
        <v>0.02</v>
      </c>
      <c r="E42" s="312">
        <v>0.02</v>
      </c>
      <c r="F42" s="312">
        <v>0.02</v>
      </c>
      <c r="G42" s="311">
        <v>0.03</v>
      </c>
      <c r="H42" s="311">
        <v>0.03</v>
      </c>
      <c r="I42" s="311">
        <v>0.03</v>
      </c>
      <c r="J42" s="311">
        <v>0.03</v>
      </c>
      <c r="K42" s="311">
        <v>3.5000000000000003E-2</v>
      </c>
      <c r="L42" s="311">
        <v>3.5000000000000003E-2</v>
      </c>
      <c r="M42" s="311">
        <v>0.03</v>
      </c>
      <c r="N42" s="311">
        <v>0.03</v>
      </c>
      <c r="O42" s="311">
        <v>0.03</v>
      </c>
      <c r="P42" s="311">
        <v>0.03</v>
      </c>
      <c r="Q42" s="311">
        <v>0.03</v>
      </c>
      <c r="R42" s="311">
        <v>0.03</v>
      </c>
      <c r="S42" s="311">
        <v>0.03</v>
      </c>
      <c r="T42" s="311">
        <v>0.03</v>
      </c>
      <c r="U42" s="311">
        <v>0.03</v>
      </c>
      <c r="V42" s="311">
        <v>0.03</v>
      </c>
      <c r="W42" s="311">
        <v>0.03</v>
      </c>
      <c r="X42" s="311">
        <v>0.03</v>
      </c>
      <c r="Y42" s="311">
        <v>0.03</v>
      </c>
      <c r="Z42" s="311">
        <v>0.03</v>
      </c>
      <c r="AA42" s="311">
        <v>0.03</v>
      </c>
      <c r="AB42" s="311">
        <v>0.03</v>
      </c>
      <c r="AC42" s="311">
        <v>0.03</v>
      </c>
      <c r="AD42" s="311">
        <v>0.03</v>
      </c>
      <c r="AE42" s="283"/>
    </row>
    <row r="43" spans="1:31">
      <c r="A43" s="306" t="s">
        <v>193</v>
      </c>
      <c r="B43" s="282" t="s">
        <v>5</v>
      </c>
      <c r="C43" s="300">
        <v>13</v>
      </c>
      <c r="D43" s="312">
        <v>0.01</v>
      </c>
      <c r="E43" s="312">
        <v>0.01</v>
      </c>
      <c r="F43" s="312">
        <v>0.01</v>
      </c>
      <c r="G43" s="311">
        <v>1.4999999999999999E-2</v>
      </c>
      <c r="H43" s="311">
        <v>1.4999999999999999E-2</v>
      </c>
      <c r="I43" s="311">
        <v>1.4999999999999999E-2</v>
      </c>
      <c r="J43" s="311">
        <v>1.4999999999999999E-2</v>
      </c>
      <c r="K43" s="311">
        <v>1.4999999999999999E-2</v>
      </c>
      <c r="L43" s="311">
        <v>1.4999999999999999E-2</v>
      </c>
      <c r="M43" s="311">
        <v>0.01</v>
      </c>
      <c r="N43" s="311">
        <v>0.01</v>
      </c>
      <c r="O43" s="311">
        <v>0.01</v>
      </c>
      <c r="P43" s="311">
        <v>0.01</v>
      </c>
      <c r="Q43" s="311">
        <v>0.01</v>
      </c>
      <c r="R43" s="311">
        <v>0.01</v>
      </c>
      <c r="S43" s="311">
        <v>0.01</v>
      </c>
      <c r="T43" s="311">
        <v>0.01</v>
      </c>
      <c r="U43" s="311">
        <v>0.01</v>
      </c>
      <c r="V43" s="311">
        <v>0.01</v>
      </c>
      <c r="W43" s="311">
        <v>0.01</v>
      </c>
      <c r="X43" s="311">
        <v>0.01</v>
      </c>
      <c r="Y43" s="311">
        <v>0.01</v>
      </c>
      <c r="Z43" s="311">
        <v>0.01</v>
      </c>
      <c r="AA43" s="311">
        <v>0.01</v>
      </c>
      <c r="AB43" s="311">
        <v>0.01</v>
      </c>
      <c r="AC43" s="311">
        <v>0.01</v>
      </c>
      <c r="AD43" s="311">
        <v>0.01</v>
      </c>
      <c r="AE43" s="283"/>
    </row>
    <row r="44" spans="1:31">
      <c r="A44" s="313"/>
      <c r="B44" s="283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283"/>
    </row>
    <row r="45" spans="1:31">
      <c r="A45" s="283"/>
      <c r="B45" s="283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283"/>
    </row>
    <row r="46" spans="1:31">
      <c r="A46" s="306" t="s">
        <v>194</v>
      </c>
      <c r="B46" s="306"/>
      <c r="C46" s="300">
        <f>C50*1.05</f>
        <v>45.061578947368417</v>
      </c>
      <c r="D46" s="300">
        <f t="shared" ref="D46:AD46" si="48">C46*D11</f>
        <v>45.962810526315785</v>
      </c>
      <c r="E46" s="300">
        <f t="shared" si="48"/>
        <v>46.882066736842098</v>
      </c>
      <c r="F46" s="300">
        <f t="shared" si="48"/>
        <v>47.819708071578944</v>
      </c>
      <c r="G46" s="300">
        <f t="shared" si="48"/>
        <v>48.776102233010526</v>
      </c>
      <c r="H46" s="300">
        <f t="shared" si="48"/>
        <v>49.751624277670736</v>
      </c>
      <c r="I46" s="300">
        <f t="shared" si="48"/>
        <v>50.746656763224152</v>
      </c>
      <c r="J46" s="300">
        <f t="shared" si="48"/>
        <v>51.761589898488637</v>
      </c>
      <c r="K46" s="300">
        <f t="shared" si="48"/>
        <v>52.796821696458409</v>
      </c>
      <c r="L46" s="300">
        <f t="shared" si="48"/>
        <v>53.852758130387578</v>
      </c>
      <c r="M46" s="300">
        <f t="shared" si="48"/>
        <v>54.929813292995327</v>
      </c>
      <c r="N46" s="300">
        <f t="shared" si="48"/>
        <v>56.028409558855238</v>
      </c>
      <c r="O46" s="300">
        <f t="shared" si="48"/>
        <v>57.148977750032344</v>
      </c>
      <c r="P46" s="300">
        <f t="shared" si="48"/>
        <v>58.291957305032994</v>
      </c>
      <c r="Q46" s="300">
        <f t="shared" si="48"/>
        <v>59.457796451133653</v>
      </c>
      <c r="R46" s="300">
        <f t="shared" si="48"/>
        <v>60.646952380156328</v>
      </c>
      <c r="S46" s="300">
        <f t="shared" si="48"/>
        <v>61.859891427759457</v>
      </c>
      <c r="T46" s="300">
        <f t="shared" si="48"/>
        <v>63.097089256314646</v>
      </c>
      <c r="U46" s="300">
        <f t="shared" si="48"/>
        <v>64.359031041440943</v>
      </c>
      <c r="V46" s="300">
        <f t="shared" si="48"/>
        <v>65.646211662269764</v>
      </c>
      <c r="W46" s="300">
        <f t="shared" si="48"/>
        <v>66.959135895515161</v>
      </c>
      <c r="X46" s="300">
        <f t="shared" si="48"/>
        <v>68.298318613425465</v>
      </c>
      <c r="Y46" s="300">
        <f t="shared" si="48"/>
        <v>69.664284985693982</v>
      </c>
      <c r="Z46" s="300">
        <f t="shared" si="48"/>
        <v>71.057570685407867</v>
      </c>
      <c r="AA46" s="300">
        <f t="shared" si="48"/>
        <v>72.478722099116027</v>
      </c>
      <c r="AB46" s="300">
        <f t="shared" si="48"/>
        <v>73.928296541098348</v>
      </c>
      <c r="AC46" s="300">
        <f t="shared" si="48"/>
        <v>75.40686247192032</v>
      </c>
      <c r="AD46" s="300">
        <f t="shared" si="48"/>
        <v>76.914999721358726</v>
      </c>
      <c r="AE46" s="290">
        <f t="shared" si="3"/>
        <v>59.628072800745414</v>
      </c>
    </row>
    <row r="47" spans="1:31">
      <c r="A47" s="283"/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</row>
    <row r="48" spans="1:31">
      <c r="A48" s="306" t="s">
        <v>195</v>
      </c>
      <c r="B48" s="306"/>
      <c r="C48" s="204">
        <v>6115.5</v>
      </c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</row>
    <row r="49" spans="1:31">
      <c r="A49" s="306" t="s">
        <v>196</v>
      </c>
      <c r="B49" s="306"/>
      <c r="C49" s="204">
        <f>C48*1.2</f>
        <v>7338.5999999999995</v>
      </c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</row>
    <row r="50" spans="1:31">
      <c r="A50" s="306" t="s">
        <v>197</v>
      </c>
      <c r="B50" s="306"/>
      <c r="C50" s="204">
        <f>C49/171</f>
        <v>42.915789473684207</v>
      </c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</row>
    <row r="51" spans="1:31">
      <c r="A51" s="283"/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</row>
    <row r="52" spans="1:31">
      <c r="A52" s="283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</row>
    <row r="53" spans="1:31">
      <c r="A53" s="283"/>
      <c r="B53" s="283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</row>
    <row r="54" spans="1:31">
      <c r="A54" s="283"/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</row>
    <row r="55" spans="1:31">
      <c r="A55" s="283"/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</row>
    <row r="56" spans="1:31">
      <c r="A56" s="283"/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</row>
    <row r="57" spans="1:31">
      <c r="A57" s="283"/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</row>
  </sheetData>
  <sheetProtection password="C90E" sheet="1" formatCells="0" formatColumns="0" formatRows="0" sort="0" autoFilter="0"/>
  <protectedRanges>
    <protectedRange algorithmName="SHA-512" hashValue="kd4LX7Gk149lrU83Yp/wMaSBYFV3wGk7zL0RnaN4JcajBvgmJbOp37YIK2LwXKMgX2YBJmjQPubklaJutdSNKQ==" saltValue="Jjp7oCsfF7c2HOuuqjz59g==" spinCount="100000" sqref="A32" name="Ceny substratow Biogazowani"/>
  </protectedRange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4"/>
  <sheetViews>
    <sheetView topLeftCell="A3" workbookViewId="0">
      <selection activeCell="D16" sqref="D16"/>
    </sheetView>
  </sheetViews>
  <sheetFormatPr defaultRowHeight="14.45"/>
  <cols>
    <col min="1" max="1" width="37.5703125" customWidth="1"/>
    <col min="2" max="2" width="12.7109375" customWidth="1"/>
    <col min="3" max="27" width="10.28515625" bestFit="1" customWidth="1"/>
  </cols>
  <sheetData>
    <row r="1" spans="1:27">
      <c r="A1" s="10" t="s">
        <v>198</v>
      </c>
    </row>
    <row r="2" spans="1:27" ht="28.9">
      <c r="A2" s="195" t="s">
        <v>199</v>
      </c>
      <c r="B2" s="196" t="s">
        <v>200</v>
      </c>
      <c r="C2" s="197">
        <v>2023</v>
      </c>
      <c r="D2" s="197">
        <v>2024</v>
      </c>
      <c r="E2" s="197">
        <v>2025</v>
      </c>
      <c r="F2" s="197">
        <v>2026</v>
      </c>
      <c r="G2" s="197">
        <v>2027</v>
      </c>
      <c r="H2" s="197">
        <v>2028</v>
      </c>
      <c r="I2" s="197">
        <v>2029</v>
      </c>
      <c r="J2" s="197">
        <v>2030</v>
      </c>
      <c r="K2" s="197">
        <v>2031</v>
      </c>
      <c r="L2" s="197">
        <v>2032</v>
      </c>
      <c r="M2" s="197">
        <v>2033</v>
      </c>
      <c r="N2" s="197">
        <v>2034</v>
      </c>
      <c r="O2" s="197">
        <v>2035</v>
      </c>
      <c r="P2" s="197">
        <v>2036</v>
      </c>
      <c r="Q2" s="197">
        <v>2037</v>
      </c>
      <c r="R2" s="197">
        <v>2038</v>
      </c>
      <c r="S2" s="197">
        <v>2039</v>
      </c>
      <c r="T2" s="197">
        <v>2040</v>
      </c>
      <c r="U2" s="197">
        <v>2041</v>
      </c>
      <c r="V2" s="197">
        <v>2042</v>
      </c>
      <c r="W2" s="197">
        <v>2043</v>
      </c>
      <c r="X2" s="197">
        <v>2044</v>
      </c>
      <c r="Y2" s="197">
        <v>2045</v>
      </c>
      <c r="Z2" s="197">
        <v>2046</v>
      </c>
      <c r="AA2" s="197">
        <v>2047</v>
      </c>
    </row>
    <row r="3" spans="1:27">
      <c r="A3" s="198" t="s">
        <v>95</v>
      </c>
      <c r="B3" s="195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</row>
    <row r="4" spans="1:27">
      <c r="A4" s="199" t="s">
        <v>201</v>
      </c>
      <c r="B4" s="200">
        <v>14.546399999999998</v>
      </c>
      <c r="C4" s="200">
        <v>14.982791999999998</v>
      </c>
      <c r="D4" s="200">
        <v>15.432275759999998</v>
      </c>
      <c r="E4" s="200">
        <v>15.895244032799997</v>
      </c>
      <c r="F4" s="200">
        <v>16.372101353783997</v>
      </c>
      <c r="G4" s="200">
        <v>16.863264394397518</v>
      </c>
      <c r="H4" s="200">
        <v>17.369162326229443</v>
      </c>
      <c r="I4" s="200">
        <v>17.890237196016326</v>
      </c>
      <c r="J4" s="200">
        <v>18.426944311896815</v>
      </c>
      <c r="K4" s="200">
        <v>18.979752641253718</v>
      </c>
      <c r="L4" s="200">
        <v>19.549145220491329</v>
      </c>
      <c r="M4" s="200">
        <v>19.940128124901157</v>
      </c>
      <c r="N4" s="200">
        <v>20.338930687399181</v>
      </c>
      <c r="O4" s="200">
        <v>20.745709301147166</v>
      </c>
      <c r="P4" s="200">
        <v>21.16062348717011</v>
      </c>
      <c r="Q4" s="200">
        <v>21.583835956913511</v>
      </c>
      <c r="R4" s="200">
        <v>22.015512676051781</v>
      </c>
      <c r="S4" s="200">
        <v>22.455822929572818</v>
      </c>
      <c r="T4" s="200">
        <v>22.904939388164276</v>
      </c>
      <c r="U4" s="200">
        <v>23.363038175927564</v>
      </c>
      <c r="V4" s="200">
        <v>23.830298939446116</v>
      </c>
      <c r="W4" s="200">
        <v>24.306904918235038</v>
      </c>
      <c r="X4" s="200">
        <v>24.793043016599739</v>
      </c>
      <c r="Y4" s="200">
        <v>25.288903876931734</v>
      </c>
      <c r="Z4" s="200">
        <v>25.79468195447037</v>
      </c>
      <c r="AA4" s="200">
        <v>26.310575593559779</v>
      </c>
    </row>
    <row r="5" spans="1:27">
      <c r="A5" s="199" t="s">
        <v>202</v>
      </c>
      <c r="B5" s="200">
        <v>19.006399999999999</v>
      </c>
      <c r="C5" s="200">
        <v>19.576592000000002</v>
      </c>
      <c r="D5" s="200">
        <v>20.163889760000004</v>
      </c>
      <c r="E5" s="200">
        <v>20.768806452800003</v>
      </c>
      <c r="F5" s="200">
        <v>21.391870646384003</v>
      </c>
      <c r="G5" s="200">
        <v>22.033626765775523</v>
      </c>
      <c r="H5" s="200">
        <v>22.69463556874879</v>
      </c>
      <c r="I5" s="200">
        <v>23.375474635811255</v>
      </c>
      <c r="J5" s="200">
        <v>24.076738874885592</v>
      </c>
      <c r="K5" s="200">
        <v>24.79904104113216</v>
      </c>
      <c r="L5" s="200">
        <v>25.543012272366123</v>
      </c>
      <c r="M5" s="200">
        <v>26.053872517813446</v>
      </c>
      <c r="N5" s="200">
        <v>26.574949968169715</v>
      </c>
      <c r="O5" s="200">
        <v>27.106448967533112</v>
      </c>
      <c r="P5" s="200">
        <v>27.648577946883773</v>
      </c>
      <c r="Q5" s="200">
        <v>28.201549505821447</v>
      </c>
      <c r="R5" s="200">
        <v>28.765580495937876</v>
      </c>
      <c r="S5" s="200">
        <v>29.340892105856632</v>
      </c>
      <c r="T5" s="200">
        <v>29.927709947973764</v>
      </c>
      <c r="U5" s="200">
        <v>30.52626414693324</v>
      </c>
      <c r="V5" s="200">
        <v>31.136789429871904</v>
      </c>
      <c r="W5" s="200">
        <v>31.759525218469342</v>
      </c>
      <c r="X5" s="200">
        <v>32.394715722838733</v>
      </c>
      <c r="Y5" s="200">
        <v>33.04261003729551</v>
      </c>
      <c r="Z5" s="200">
        <v>33.703462238041425</v>
      </c>
      <c r="AA5" s="200">
        <v>34.377531482802254</v>
      </c>
    </row>
    <row r="6" spans="1:27">
      <c r="A6" s="199" t="s">
        <v>203</v>
      </c>
      <c r="B6" s="200">
        <v>14.7624</v>
      </c>
      <c r="C6" s="200">
        <v>15.205272000000001</v>
      </c>
      <c r="D6" s="200">
        <v>15.661430160000002</v>
      </c>
      <c r="E6" s="200">
        <v>16.131273064800002</v>
      </c>
      <c r="F6" s="200">
        <v>16.615211256744004</v>
      </c>
      <c r="G6" s="200">
        <v>17.113667594446326</v>
      </c>
      <c r="H6" s="200">
        <v>17.627077622279717</v>
      </c>
      <c r="I6" s="200">
        <v>18.155889950948108</v>
      </c>
      <c r="J6" s="200">
        <v>18.700566649476553</v>
      </c>
      <c r="K6" s="200">
        <v>19.261583648960851</v>
      </c>
      <c r="L6" s="200">
        <v>19.839431158429676</v>
      </c>
      <c r="M6" s="200">
        <v>20.236219781598269</v>
      </c>
      <c r="N6" s="200">
        <v>20.640944177230235</v>
      </c>
      <c r="O6" s="200">
        <v>21.053763060774841</v>
      </c>
      <c r="P6" s="200">
        <v>21.474838321990337</v>
      </c>
      <c r="Q6" s="200">
        <v>21.904335088430145</v>
      </c>
      <c r="R6" s="200">
        <v>22.342421790198749</v>
      </c>
      <c r="S6" s="200">
        <v>22.789270226002724</v>
      </c>
      <c r="T6" s="200">
        <v>23.245055630522778</v>
      </c>
      <c r="U6" s="200">
        <v>23.709956743133233</v>
      </c>
      <c r="V6" s="200">
        <v>24.184155877995899</v>
      </c>
      <c r="W6" s="200">
        <v>24.667838995555819</v>
      </c>
      <c r="X6" s="200">
        <v>25.161195775466936</v>
      </c>
      <c r="Y6" s="200">
        <v>25.664419690976274</v>
      </c>
      <c r="Z6" s="200">
        <v>26.1777080847958</v>
      </c>
      <c r="AA6" s="200">
        <v>26.701262246491716</v>
      </c>
    </row>
    <row r="7" spans="1:27">
      <c r="A7" s="199" t="s">
        <v>97</v>
      </c>
      <c r="B7" s="200">
        <v>137.47945999999999</v>
      </c>
      <c r="C7" s="200">
        <v>141.60384379999999</v>
      </c>
      <c r="D7" s="200">
        <v>145.85195911400001</v>
      </c>
      <c r="E7" s="200">
        <v>150.22751788742002</v>
      </c>
      <c r="F7" s="200">
        <v>154.73434342404263</v>
      </c>
      <c r="G7" s="200">
        <v>159.37637372676392</v>
      </c>
      <c r="H7" s="200">
        <v>164.15766493856682</v>
      </c>
      <c r="I7" s="200">
        <v>169.08239488672385</v>
      </c>
      <c r="J7" s="200">
        <v>174.15486673332558</v>
      </c>
      <c r="K7" s="200">
        <v>179.37951273532533</v>
      </c>
      <c r="L7" s="200">
        <v>184.7608981173851</v>
      </c>
      <c r="M7" s="200">
        <v>188.45611607973279</v>
      </c>
      <c r="N7" s="200">
        <v>192.22523840132746</v>
      </c>
      <c r="O7" s="200">
        <v>196.06974316935401</v>
      </c>
      <c r="P7" s="200">
        <v>199.99113803274111</v>
      </c>
      <c r="Q7" s="200">
        <v>203.99096079339594</v>
      </c>
      <c r="R7" s="200">
        <v>208.07078000926387</v>
      </c>
      <c r="S7" s="200">
        <v>212.23219560944915</v>
      </c>
      <c r="T7" s="200">
        <v>216.47683952163814</v>
      </c>
      <c r="U7" s="200">
        <v>220.80637631207091</v>
      </c>
      <c r="V7" s="200">
        <v>225.22250383831232</v>
      </c>
      <c r="W7" s="200">
        <v>229.72695391507858</v>
      </c>
      <c r="X7" s="200">
        <v>234.32149299338016</v>
      </c>
      <c r="Y7" s="200">
        <v>239.00792285324778</v>
      </c>
      <c r="Z7" s="200">
        <v>243.78808131031275</v>
      </c>
      <c r="AA7" s="200">
        <v>248.66384293651902</v>
      </c>
    </row>
    <row r="8" spans="1:27">
      <c r="A8" s="199" t="s">
        <v>99</v>
      </c>
      <c r="B8" s="200">
        <v>58.494143999999999</v>
      </c>
      <c r="C8" s="200">
        <v>60.248968320000003</v>
      </c>
      <c r="D8" s="200">
        <v>62.056437369600005</v>
      </c>
      <c r="E8" s="200">
        <v>63.918130490688007</v>
      </c>
      <c r="F8" s="200">
        <v>65.835674405408653</v>
      </c>
      <c r="G8" s="200">
        <v>67.81074463757092</v>
      </c>
      <c r="H8" s="200">
        <v>69.84506697669805</v>
      </c>
      <c r="I8" s="200">
        <v>71.940418985998988</v>
      </c>
      <c r="J8" s="200">
        <v>74.098631555578962</v>
      </c>
      <c r="K8" s="200">
        <v>76.321590502246337</v>
      </c>
      <c r="L8" s="200">
        <v>78.611238217313726</v>
      </c>
      <c r="M8" s="200">
        <v>80.18346298166</v>
      </c>
      <c r="N8" s="200">
        <v>81.787132241293207</v>
      </c>
      <c r="O8" s="200">
        <v>83.422874886119075</v>
      </c>
      <c r="P8" s="200">
        <v>85.091332383841461</v>
      </c>
      <c r="Q8" s="200">
        <v>86.793159031518286</v>
      </c>
      <c r="R8" s="200">
        <v>88.529022212148647</v>
      </c>
      <c r="S8" s="200">
        <v>90.299602656391627</v>
      </c>
      <c r="T8" s="200">
        <v>92.105594709519465</v>
      </c>
      <c r="U8" s="200">
        <v>93.947706603709861</v>
      </c>
      <c r="V8" s="200">
        <v>95.82666073578406</v>
      </c>
      <c r="W8" s="200">
        <v>97.743193950499744</v>
      </c>
      <c r="X8" s="200">
        <v>99.698057829509736</v>
      </c>
      <c r="Y8" s="200">
        <v>101.69201898609994</v>
      </c>
      <c r="Z8" s="200">
        <v>103.72585936582193</v>
      </c>
      <c r="AA8" s="200">
        <v>105.80037655313838</v>
      </c>
    </row>
    <row r="9" spans="1:27">
      <c r="A9" s="199" t="s">
        <v>204</v>
      </c>
      <c r="B9" s="200">
        <v>-68.572000000000003</v>
      </c>
      <c r="C9" s="200">
        <v>-58.572000000000003</v>
      </c>
      <c r="D9" s="200">
        <v>-48.572000000000003</v>
      </c>
      <c r="E9" s="200">
        <v>-38.572000000000003</v>
      </c>
      <c r="F9" s="200">
        <v>-28.572000000000003</v>
      </c>
      <c r="G9" s="200">
        <v>-18.572000000000003</v>
      </c>
      <c r="H9" s="200">
        <v>-8.5720000000000027</v>
      </c>
      <c r="I9" s="200">
        <v>1.4279999999999973</v>
      </c>
      <c r="J9" s="200">
        <v>11.427999999999997</v>
      </c>
      <c r="K9" s="200">
        <v>21.427999999999997</v>
      </c>
      <c r="L9" s="200">
        <v>31.427999999999997</v>
      </c>
      <c r="M9" s="200">
        <v>41.427999999999997</v>
      </c>
      <c r="N9" s="200">
        <v>51.427999999999997</v>
      </c>
      <c r="O9" s="200">
        <v>61.427999999999997</v>
      </c>
      <c r="P9" s="200">
        <v>62.656559999999999</v>
      </c>
      <c r="Q9" s="200">
        <v>63.909691199999997</v>
      </c>
      <c r="R9" s="200">
        <v>65.187885023999996</v>
      </c>
      <c r="S9" s="200">
        <v>66.491642724480002</v>
      </c>
      <c r="T9" s="200">
        <v>67.821475578969597</v>
      </c>
      <c r="U9" s="200">
        <v>69.17790509054899</v>
      </c>
      <c r="V9" s="200">
        <v>70.561463192359966</v>
      </c>
      <c r="W9" s="200">
        <v>71.97269245620717</v>
      </c>
      <c r="X9" s="200">
        <v>73.412146305331319</v>
      </c>
      <c r="Y9" s="200">
        <v>74.880389231437945</v>
      </c>
      <c r="Z9" s="200">
        <v>76.377997016066701</v>
      </c>
      <c r="AA9" s="200">
        <v>77.90555695638804</v>
      </c>
    </row>
    <row r="10" spans="1:27">
      <c r="A10" s="199" t="s">
        <v>205</v>
      </c>
      <c r="B10" s="200">
        <v>19.190000000000001</v>
      </c>
      <c r="C10" s="200">
        <v>19.765700000000002</v>
      </c>
      <c r="D10" s="200">
        <v>20.358671000000005</v>
      </c>
      <c r="E10" s="200">
        <v>20.969431130000004</v>
      </c>
      <c r="F10" s="200">
        <v>21.598514063900005</v>
      </c>
      <c r="G10" s="200">
        <v>22.246469485817006</v>
      </c>
      <c r="H10" s="200">
        <v>22.913863570391516</v>
      </c>
      <c r="I10" s="200">
        <v>23.601279477503262</v>
      </c>
      <c r="J10" s="200">
        <v>24.309317861828362</v>
      </c>
      <c r="K10" s="200">
        <v>25.038597397683212</v>
      </c>
      <c r="L10" s="200">
        <v>25.789755319613707</v>
      </c>
      <c r="M10" s="200">
        <v>26.305550426005983</v>
      </c>
      <c r="N10" s="200">
        <v>26.831661434526104</v>
      </c>
      <c r="O10" s="200">
        <v>27.368294663216627</v>
      </c>
      <c r="P10" s="200">
        <v>27.915660556480962</v>
      </c>
      <c r="Q10" s="200">
        <v>28.47397376761058</v>
      </c>
      <c r="R10" s="200">
        <v>29.043453242962794</v>
      </c>
      <c r="S10" s="200">
        <v>29.624322307822052</v>
      </c>
      <c r="T10" s="200">
        <v>30.216808753978494</v>
      </c>
      <c r="U10" s="200">
        <v>30.821144929058065</v>
      </c>
      <c r="V10" s="200">
        <v>31.437567827639228</v>
      </c>
      <c r="W10" s="200">
        <v>32.066319184192011</v>
      </c>
      <c r="X10" s="200">
        <v>32.707645567875851</v>
      </c>
      <c r="Y10" s="200">
        <v>33.361798479233371</v>
      </c>
      <c r="Z10" s="200">
        <v>34.029034448818038</v>
      </c>
      <c r="AA10" s="200">
        <v>34.709615137794401</v>
      </c>
    </row>
    <row r="11" spans="1:27">
      <c r="A11" s="199" t="s">
        <v>206</v>
      </c>
      <c r="B11" s="200">
        <v>28.866</v>
      </c>
      <c r="C11" s="200">
        <v>29.73198</v>
      </c>
      <c r="D11" s="200">
        <v>30.623939400000001</v>
      </c>
      <c r="E11" s="200">
        <v>31.542657582</v>
      </c>
      <c r="F11" s="200">
        <v>32.488937309459999</v>
      </c>
      <c r="G11" s="200">
        <v>33.463605428743797</v>
      </c>
      <c r="H11" s="200">
        <v>34.467513591606114</v>
      </c>
      <c r="I11" s="200">
        <v>35.501538999354295</v>
      </c>
      <c r="J11" s="200">
        <v>36.566585169334928</v>
      </c>
      <c r="K11" s="200">
        <v>37.663582724414979</v>
      </c>
      <c r="L11" s="200">
        <v>38.793490206147432</v>
      </c>
      <c r="M11" s="200">
        <v>39.56936001027038</v>
      </c>
      <c r="N11" s="200">
        <v>40.360747210475786</v>
      </c>
      <c r="O11" s="200">
        <v>41.167962154685306</v>
      </c>
      <c r="P11" s="200">
        <v>41.991321397779011</v>
      </c>
      <c r="Q11" s="200">
        <v>42.83114782573459</v>
      </c>
      <c r="R11" s="200">
        <v>43.687770782249281</v>
      </c>
      <c r="S11" s="200">
        <v>44.561526197894267</v>
      </c>
      <c r="T11" s="200">
        <v>45.452756721852154</v>
      </c>
      <c r="U11" s="200">
        <v>46.361811856289201</v>
      </c>
      <c r="V11" s="200">
        <v>47.289048093414983</v>
      </c>
      <c r="W11" s="200">
        <v>48.234829055283285</v>
      </c>
      <c r="X11" s="200">
        <v>49.199525636388948</v>
      </c>
      <c r="Y11" s="200">
        <v>50.183516149116727</v>
      </c>
      <c r="Z11" s="200">
        <v>51.187186472099064</v>
      </c>
      <c r="AA11" s="200">
        <v>52.210930201541046</v>
      </c>
    </row>
    <row r="12" spans="1:27">
      <c r="A12" s="199" t="s">
        <v>207</v>
      </c>
      <c r="B12" s="200">
        <v>-208.2336</v>
      </c>
      <c r="C12" s="200">
        <v>-188.2336</v>
      </c>
      <c r="D12" s="200">
        <v>-168.2336</v>
      </c>
      <c r="E12" s="200">
        <v>-148.2336</v>
      </c>
      <c r="F12" s="200">
        <v>-128.2336</v>
      </c>
      <c r="G12" s="200">
        <v>-108.2336</v>
      </c>
      <c r="H12" s="200">
        <v>-88.233599999999996</v>
      </c>
      <c r="I12" s="200">
        <v>-68.233599999999996</v>
      </c>
      <c r="J12" s="200">
        <v>-60</v>
      </c>
      <c r="K12" s="200">
        <v>-60</v>
      </c>
      <c r="L12" s="200">
        <v>-60</v>
      </c>
      <c r="M12" s="200">
        <v>-60</v>
      </c>
      <c r="N12" s="200">
        <v>-60</v>
      </c>
      <c r="O12" s="200">
        <v>-60</v>
      </c>
      <c r="P12" s="200">
        <v>-60</v>
      </c>
      <c r="Q12" s="200">
        <v>-60</v>
      </c>
      <c r="R12" s="200">
        <v>-60</v>
      </c>
      <c r="S12" s="200">
        <v>-60</v>
      </c>
      <c r="T12" s="200">
        <v>-60</v>
      </c>
      <c r="U12" s="200">
        <v>-60</v>
      </c>
      <c r="V12" s="200">
        <v>-60</v>
      </c>
      <c r="W12" s="200">
        <v>-60</v>
      </c>
      <c r="X12" s="200">
        <v>-60</v>
      </c>
      <c r="Y12" s="200">
        <v>-60</v>
      </c>
      <c r="Z12" s="200">
        <v>-60</v>
      </c>
      <c r="AA12" s="200">
        <v>-60</v>
      </c>
    </row>
    <row r="13" spans="1:27">
      <c r="A13" s="199" t="s">
        <v>208</v>
      </c>
      <c r="B13" s="200">
        <v>-408.78500000000003</v>
      </c>
      <c r="C13" s="200">
        <v>-368.78500000000003</v>
      </c>
      <c r="D13" s="200">
        <v>-328.78500000000003</v>
      </c>
      <c r="E13" s="200">
        <v>-288.78500000000003</v>
      </c>
      <c r="F13" s="200">
        <v>-248.78500000000003</v>
      </c>
      <c r="G13" s="200">
        <v>-208.78500000000003</v>
      </c>
      <c r="H13" s="200">
        <v>-168.78500000000003</v>
      </c>
      <c r="I13" s="200">
        <v>-128.78500000000003</v>
      </c>
      <c r="J13" s="200">
        <v>-120</v>
      </c>
      <c r="K13" s="200">
        <v>-120</v>
      </c>
      <c r="L13" s="200">
        <v>-120</v>
      </c>
      <c r="M13" s="200">
        <v>-120</v>
      </c>
      <c r="N13" s="200">
        <v>-120</v>
      </c>
      <c r="O13" s="200">
        <v>-120</v>
      </c>
      <c r="P13" s="200">
        <v>-120</v>
      </c>
      <c r="Q13" s="200">
        <v>-120</v>
      </c>
      <c r="R13" s="200">
        <v>-120</v>
      </c>
      <c r="S13" s="200">
        <v>-120</v>
      </c>
      <c r="T13" s="200">
        <v>-120</v>
      </c>
      <c r="U13" s="200">
        <v>-120</v>
      </c>
      <c r="V13" s="200">
        <v>-120</v>
      </c>
      <c r="W13" s="200">
        <v>-120</v>
      </c>
      <c r="X13" s="200">
        <v>-120</v>
      </c>
      <c r="Y13" s="200">
        <v>-120</v>
      </c>
      <c r="Z13" s="200">
        <v>-120</v>
      </c>
      <c r="AA13" s="200">
        <v>-120</v>
      </c>
    </row>
    <row r="14" spans="1:27">
      <c r="A14" s="199" t="s">
        <v>209</v>
      </c>
      <c r="B14" s="200">
        <v>34.159999999999997</v>
      </c>
      <c r="C14" s="200">
        <v>35.184799999999996</v>
      </c>
      <c r="D14" s="200">
        <v>36.240343999999993</v>
      </c>
      <c r="E14" s="200">
        <v>37.327554319999997</v>
      </c>
      <c r="F14" s="200">
        <v>38.447380949599996</v>
      </c>
      <c r="G14" s="200">
        <v>39.600802378087998</v>
      </c>
      <c r="H14" s="200">
        <v>40.788826449430637</v>
      </c>
      <c r="I14" s="200">
        <v>42.012491242913555</v>
      </c>
      <c r="J14" s="200">
        <v>43.272865980200962</v>
      </c>
      <c r="K14" s="200">
        <v>44.57105195960699</v>
      </c>
      <c r="L14" s="200">
        <v>45.908183518395198</v>
      </c>
      <c r="M14" s="200">
        <v>46.826347188763101</v>
      </c>
      <c r="N14" s="200">
        <v>47.762874132538364</v>
      </c>
      <c r="O14" s="200">
        <v>48.718131615189129</v>
      </c>
      <c r="P14" s="200">
        <v>49.69249424749291</v>
      </c>
      <c r="Q14" s="200">
        <v>50.68634413244277</v>
      </c>
      <c r="R14" s="200">
        <v>51.700071015091623</v>
      </c>
      <c r="S14" s="200">
        <v>52.734072435393458</v>
      </c>
      <c r="T14" s="200">
        <v>53.788753884101325</v>
      </c>
      <c r="U14" s="200">
        <v>54.86452896178335</v>
      </c>
      <c r="V14" s="200">
        <v>55.961819541019018</v>
      </c>
      <c r="W14" s="200">
        <v>57.081055931839401</v>
      </c>
      <c r="X14" s="200">
        <v>58.222677050476193</v>
      </c>
      <c r="Y14" s="200">
        <v>59.387130591485715</v>
      </c>
      <c r="Z14" s="200">
        <v>60.574873203315427</v>
      </c>
      <c r="AA14" s="200">
        <v>61.786370667381739</v>
      </c>
    </row>
    <row r="15" spans="1:27">
      <c r="A15" s="199" t="s">
        <v>210</v>
      </c>
      <c r="B15" s="200">
        <v>19.157600000000002</v>
      </c>
      <c r="C15" s="200">
        <v>19.732328000000003</v>
      </c>
      <c r="D15" s="200">
        <v>20.324297840000003</v>
      </c>
      <c r="E15" s="200">
        <v>20.934026775200003</v>
      </c>
      <c r="F15" s="200">
        <v>21.562047578456003</v>
      </c>
      <c r="G15" s="200">
        <v>22.208909005809684</v>
      </c>
      <c r="H15" s="200">
        <v>22.875176275983975</v>
      </c>
      <c r="I15" s="200">
        <v>23.561431564263493</v>
      </c>
      <c r="J15" s="200">
        <v>24.2682745111914</v>
      </c>
      <c r="K15" s="200">
        <v>24.996322746527142</v>
      </c>
      <c r="L15" s="200">
        <v>25.746212428922956</v>
      </c>
      <c r="M15" s="200">
        <v>26.261136677501415</v>
      </c>
      <c r="N15" s="200">
        <v>26.786359411051443</v>
      </c>
      <c r="O15" s="200">
        <v>27.32208659927247</v>
      </c>
      <c r="P15" s="200">
        <v>27.86852833125792</v>
      </c>
      <c r="Q15" s="200">
        <v>28.42589889788308</v>
      </c>
      <c r="R15" s="200">
        <v>28.994416875840741</v>
      </c>
      <c r="S15" s="200">
        <v>29.574305213357558</v>
      </c>
      <c r="T15" s="200">
        <v>30.165791317624709</v>
      </c>
      <c r="U15" s="200">
        <v>30.769107143977205</v>
      </c>
      <c r="V15" s="200">
        <v>31.384489286856748</v>
      </c>
      <c r="W15" s="200">
        <v>32.012179072593881</v>
      </c>
      <c r="X15" s="200">
        <v>32.652422654045758</v>
      </c>
      <c r="Y15" s="200">
        <v>33.305471107126671</v>
      </c>
      <c r="Z15" s="200">
        <v>33.971580529269204</v>
      </c>
      <c r="AA15" s="200">
        <v>34.651012139854586</v>
      </c>
    </row>
    <row r="16" spans="1:27">
      <c r="A16" s="199" t="s">
        <v>211</v>
      </c>
      <c r="B16" s="200">
        <v>127.47946</v>
      </c>
      <c r="C16" s="200">
        <v>131.30384380000001</v>
      </c>
      <c r="D16" s="200">
        <v>135.242959114</v>
      </c>
      <c r="E16" s="200">
        <v>139.30024788742</v>
      </c>
      <c r="F16" s="200">
        <v>143.47925532404261</v>
      </c>
      <c r="G16" s="200">
        <v>147.78363298376388</v>
      </c>
      <c r="H16" s="200">
        <v>152.2171419732768</v>
      </c>
      <c r="I16" s="200">
        <v>156.7836562324751</v>
      </c>
      <c r="J16" s="200">
        <v>161.48716591944935</v>
      </c>
      <c r="K16" s="200">
        <v>166.33178089703284</v>
      </c>
      <c r="L16" s="200">
        <v>171.32173432394384</v>
      </c>
      <c r="M16" s="200">
        <v>174.74816901042271</v>
      </c>
      <c r="N16" s="200">
        <v>178.24313239063116</v>
      </c>
      <c r="O16" s="200">
        <v>181.80799503844378</v>
      </c>
      <c r="P16" s="200">
        <v>185.44415493921267</v>
      </c>
      <c r="Q16" s="200">
        <v>189.15303803799694</v>
      </c>
      <c r="R16" s="200">
        <v>192.93609879875689</v>
      </c>
      <c r="S16" s="200">
        <v>196.79482077473202</v>
      </c>
      <c r="T16" s="200">
        <v>200.73071719022667</v>
      </c>
      <c r="U16" s="200">
        <v>204.74533153403121</v>
      </c>
      <c r="V16" s="200">
        <v>208.84023816471185</v>
      </c>
      <c r="W16" s="200">
        <v>213.01704292800608</v>
      </c>
      <c r="X16" s="200">
        <v>217.27738378656619</v>
      </c>
      <c r="Y16" s="200">
        <v>221.62293146229752</v>
      </c>
      <c r="Z16" s="200">
        <v>226.05539009154347</v>
      </c>
      <c r="AA16" s="200">
        <v>230.57649789337435</v>
      </c>
    </row>
    <row r="17" spans="1:27">
      <c r="A17" s="199" t="s">
        <v>212</v>
      </c>
      <c r="B17" s="200">
        <v>29.13888</v>
      </c>
      <c r="C17" s="200">
        <v>30.0130464</v>
      </c>
      <c r="D17" s="200">
        <v>30.913437792</v>
      </c>
      <c r="E17" s="200">
        <v>31.840840925760002</v>
      </c>
      <c r="F17" s="200">
        <v>32.796066153532806</v>
      </c>
      <c r="G17" s="200">
        <v>33.779948138138792</v>
      </c>
      <c r="H17" s="200">
        <v>34.793346582282958</v>
      </c>
      <c r="I17" s="200">
        <v>35.837146979751445</v>
      </c>
      <c r="J17" s="200">
        <v>36.912261389143993</v>
      </c>
      <c r="K17" s="200">
        <v>38.01962923081831</v>
      </c>
      <c r="L17" s="200">
        <v>39.160218107742864</v>
      </c>
      <c r="M17" s="200">
        <v>39.943422469897719</v>
      </c>
      <c r="N17" s="200">
        <v>40.742290919295677</v>
      </c>
      <c r="O17" s="200">
        <v>41.557136737681589</v>
      </c>
      <c r="P17" s="200">
        <v>42.388279472435222</v>
      </c>
      <c r="Q17" s="200">
        <v>43.236045061883928</v>
      </c>
      <c r="R17" s="200">
        <v>44.10076596312161</v>
      </c>
      <c r="S17" s="200">
        <v>44.982781282384046</v>
      </c>
      <c r="T17" s="200">
        <v>45.882436908031728</v>
      </c>
      <c r="U17" s="200">
        <v>46.800085646192365</v>
      </c>
      <c r="V17" s="200">
        <v>47.736087359116212</v>
      </c>
      <c r="W17" s="200">
        <v>48.690809106298538</v>
      </c>
      <c r="X17" s="200">
        <v>49.66462528842451</v>
      </c>
      <c r="Y17" s="200">
        <v>50.657917794193004</v>
      </c>
      <c r="Z17" s="200">
        <v>51.671076150076864</v>
      </c>
      <c r="AA17" s="200">
        <v>52.7044976730784</v>
      </c>
    </row>
    <row r="18" spans="1:27">
      <c r="A18" s="199" t="s">
        <v>213</v>
      </c>
      <c r="B18" s="200">
        <v>78.067999999999998</v>
      </c>
      <c r="C18" s="200">
        <v>80.410039999999995</v>
      </c>
      <c r="D18" s="200">
        <v>82.822341199999997</v>
      </c>
      <c r="E18" s="200">
        <v>85.307011435999996</v>
      </c>
      <c r="F18" s="200">
        <v>87.866221779079993</v>
      </c>
      <c r="G18" s="200">
        <v>90.502208432452392</v>
      </c>
      <c r="H18" s="200">
        <v>93.217274685425963</v>
      </c>
      <c r="I18" s="200">
        <v>96.013792925988739</v>
      </c>
      <c r="J18" s="200">
        <v>98.894206713768398</v>
      </c>
      <c r="K18" s="200">
        <v>101.86103291518145</v>
      </c>
      <c r="L18" s="200">
        <v>104.9168639026369</v>
      </c>
      <c r="M18" s="200">
        <v>107.01520118068964</v>
      </c>
      <c r="N18" s="200">
        <v>109.15550520430344</v>
      </c>
      <c r="O18" s="200">
        <v>111.33861530838951</v>
      </c>
      <c r="P18" s="200">
        <v>113.5653876145573</v>
      </c>
      <c r="Q18" s="200">
        <v>115.83669536684845</v>
      </c>
      <c r="R18" s="200">
        <v>118.15342927418541</v>
      </c>
      <c r="S18" s="200">
        <v>120.51649785966913</v>
      </c>
      <c r="T18" s="200">
        <v>122.92682781686251</v>
      </c>
      <c r="U18" s="200">
        <v>125.38536437319976</v>
      </c>
      <c r="V18" s="200">
        <v>127.89307166066376</v>
      </c>
      <c r="W18" s="200">
        <v>130.45093309387704</v>
      </c>
      <c r="X18" s="200">
        <v>133.05995175575458</v>
      </c>
      <c r="Y18" s="200">
        <v>135.72115079086967</v>
      </c>
      <c r="Z18" s="200">
        <v>138.43557380668707</v>
      </c>
      <c r="AA18" s="200">
        <v>141.20428528282082</v>
      </c>
    </row>
    <row r="19" spans="1:27">
      <c r="A19" s="199" t="s">
        <v>214</v>
      </c>
      <c r="B19" s="200">
        <v>58.755119999999998</v>
      </c>
      <c r="C19" s="200">
        <v>60.517773599999998</v>
      </c>
      <c r="D19" s="200">
        <v>62.333306808000003</v>
      </c>
      <c r="E19" s="200">
        <v>64.203306012240006</v>
      </c>
      <c r="F19" s="200">
        <v>66.129405192607209</v>
      </c>
      <c r="G19" s="200">
        <v>68.113287348385427</v>
      </c>
      <c r="H19" s="200">
        <v>70.156685968836996</v>
      </c>
      <c r="I19" s="200">
        <v>72.261386547902106</v>
      </c>
      <c r="J19" s="200">
        <v>74.429228144339177</v>
      </c>
      <c r="K19" s="200">
        <v>76.662104988669356</v>
      </c>
      <c r="L19" s="200">
        <v>78.961968138329439</v>
      </c>
      <c r="M19" s="200">
        <v>80.541207501096025</v>
      </c>
      <c r="N19" s="200">
        <v>82.152031651117952</v>
      </c>
      <c r="O19" s="200">
        <v>83.795072284140318</v>
      </c>
      <c r="P19" s="200">
        <v>85.470973729823129</v>
      </c>
      <c r="Q19" s="200">
        <v>87.180393204419588</v>
      </c>
      <c r="R19" s="200">
        <v>88.924001068507977</v>
      </c>
      <c r="S19" s="200">
        <v>90.702481089878134</v>
      </c>
      <c r="T19" s="200">
        <v>92.516530711675699</v>
      </c>
      <c r="U19" s="200">
        <v>94.366861325909213</v>
      </c>
      <c r="V19" s="200">
        <v>96.254198552427397</v>
      </c>
      <c r="W19" s="200">
        <v>98.179282523475948</v>
      </c>
      <c r="X19" s="200">
        <v>100.14286817394547</v>
      </c>
      <c r="Y19" s="200">
        <v>102.14572553742438</v>
      </c>
      <c r="Z19" s="200">
        <v>104.18864004817287</v>
      </c>
      <c r="AA19" s="200">
        <v>106.27241284913633</v>
      </c>
    </row>
    <row r="20" spans="1:27">
      <c r="A20" s="199" t="s">
        <v>215</v>
      </c>
      <c r="B20" s="200">
        <v>204.98400000000001</v>
      </c>
      <c r="C20" s="200">
        <v>211.13352</v>
      </c>
      <c r="D20" s="200">
        <v>217.46752560000002</v>
      </c>
      <c r="E20" s="200">
        <v>223.99155136800002</v>
      </c>
      <c r="F20" s="200">
        <v>230.71129790904001</v>
      </c>
      <c r="G20" s="200">
        <v>237.63263684631121</v>
      </c>
      <c r="H20" s="200">
        <v>244.76161595170055</v>
      </c>
      <c r="I20" s="200">
        <v>252.10446443025157</v>
      </c>
      <c r="J20" s="200">
        <v>259.66759836315913</v>
      </c>
      <c r="K20" s="200">
        <v>267.45762631405393</v>
      </c>
      <c r="L20" s="200">
        <v>275.48135510347555</v>
      </c>
      <c r="M20" s="200">
        <v>280.99098220554509</v>
      </c>
      <c r="N20" s="200">
        <v>286.61080184965601</v>
      </c>
      <c r="O20" s="200">
        <v>292.34301788664914</v>
      </c>
      <c r="P20" s="200">
        <v>298.1898782443821</v>
      </c>
      <c r="Q20" s="200">
        <v>304.15367580926977</v>
      </c>
      <c r="R20" s="200">
        <v>310.23674932545515</v>
      </c>
      <c r="S20" s="200">
        <v>316.44148431196425</v>
      </c>
      <c r="T20" s="200">
        <v>322.77031399820356</v>
      </c>
      <c r="U20" s="200">
        <v>329.22572027816761</v>
      </c>
      <c r="V20" s="200">
        <v>335.81023468373098</v>
      </c>
      <c r="W20" s="200">
        <v>342.52643937740561</v>
      </c>
      <c r="X20" s="200">
        <v>349.37696816495372</v>
      </c>
      <c r="Y20" s="200">
        <v>356.36450752825283</v>
      </c>
      <c r="Z20" s="200">
        <v>363.49179767881787</v>
      </c>
      <c r="AA20" s="200">
        <v>370.76163363239425</v>
      </c>
    </row>
    <row r="21" spans="1:27">
      <c r="A21" s="199" t="s">
        <v>216</v>
      </c>
      <c r="B21" s="200">
        <v>28.92</v>
      </c>
      <c r="C21" s="200">
        <v>29.787600000000001</v>
      </c>
      <c r="D21" s="200">
        <v>30.681228000000001</v>
      </c>
      <c r="E21" s="200">
        <v>31.601664840000002</v>
      </c>
      <c r="F21" s="200">
        <v>32.549714785200003</v>
      </c>
      <c r="G21" s="200">
        <v>33.526206228756003</v>
      </c>
      <c r="H21" s="200">
        <v>34.531992415618681</v>
      </c>
      <c r="I21" s="200">
        <v>35.56795218808724</v>
      </c>
      <c r="J21" s="200">
        <v>36.634990753729859</v>
      </c>
      <c r="K21" s="200">
        <v>37.734040476341754</v>
      </c>
      <c r="L21" s="200">
        <v>38.866061690632009</v>
      </c>
      <c r="M21" s="200">
        <v>39.643382924444651</v>
      </c>
      <c r="N21" s="200">
        <v>40.436250582933546</v>
      </c>
      <c r="O21" s="200">
        <v>41.244975594592219</v>
      </c>
      <c r="P21" s="200">
        <v>42.069875106484062</v>
      </c>
      <c r="Q21" s="200">
        <v>42.911272608613743</v>
      </c>
      <c r="R21" s="200">
        <v>43.76949806078602</v>
      </c>
      <c r="S21" s="200">
        <v>44.644888022001744</v>
      </c>
      <c r="T21" s="200">
        <v>45.53778578244178</v>
      </c>
      <c r="U21" s="200">
        <v>46.44854149809062</v>
      </c>
      <c r="V21" s="200">
        <v>47.377512328052433</v>
      </c>
      <c r="W21" s="200">
        <v>48.325062574613483</v>
      </c>
      <c r="X21" s="200">
        <v>49.291563826105751</v>
      </c>
      <c r="Y21" s="200">
        <v>50.277395102627864</v>
      </c>
      <c r="Z21" s="200">
        <v>51.282943004680419</v>
      </c>
      <c r="AA21" s="200">
        <v>52.308601864774026</v>
      </c>
    </row>
    <row r="22" spans="1:27">
      <c r="A22" s="199" t="s">
        <v>217</v>
      </c>
      <c r="B22" s="200">
        <v>54.446399999999997</v>
      </c>
      <c r="C22" s="200">
        <v>56.079791999999998</v>
      </c>
      <c r="D22" s="200">
        <v>57.762185760000001</v>
      </c>
      <c r="E22" s="200">
        <v>59.495051332800003</v>
      </c>
      <c r="F22" s="200">
        <v>61.279902872784007</v>
      </c>
      <c r="G22" s="200">
        <v>63.118299958967526</v>
      </c>
      <c r="H22" s="200">
        <v>65.011848957736547</v>
      </c>
      <c r="I22" s="200">
        <v>66.962204426468645</v>
      </c>
      <c r="J22" s="200">
        <v>68.971070559262699</v>
      </c>
      <c r="K22" s="200">
        <v>71.040202676040579</v>
      </c>
      <c r="L22" s="200">
        <v>73.171408756321796</v>
      </c>
      <c r="M22" s="200">
        <v>74.634836931448234</v>
      </c>
      <c r="N22" s="200">
        <v>76.127533670077199</v>
      </c>
      <c r="O22" s="200">
        <v>77.650084343478738</v>
      </c>
      <c r="P22" s="200">
        <v>79.203086030348317</v>
      </c>
      <c r="Q22" s="200">
        <v>80.787147750955285</v>
      </c>
      <c r="R22" s="200">
        <v>82.402890705974386</v>
      </c>
      <c r="S22" s="200">
        <v>84.050948520093868</v>
      </c>
      <c r="T22" s="200">
        <v>85.731967490495748</v>
      </c>
      <c r="U22" s="200">
        <v>87.446606840305662</v>
      </c>
      <c r="V22" s="200">
        <v>89.195538977111781</v>
      </c>
      <c r="W22" s="200">
        <v>90.97944975665402</v>
      </c>
      <c r="X22" s="200">
        <v>92.799038751787108</v>
      </c>
      <c r="Y22" s="200">
        <v>94.655019526822855</v>
      </c>
      <c r="Z22" s="200">
        <v>96.548119917359315</v>
      </c>
      <c r="AA22" s="200">
        <v>98.479082315706506</v>
      </c>
    </row>
    <row r="23" spans="1:27">
      <c r="A23" s="199" t="s">
        <v>218</v>
      </c>
      <c r="B23" s="200">
        <v>67.704999999999998</v>
      </c>
      <c r="C23" s="200">
        <v>69.736149999999995</v>
      </c>
      <c r="D23" s="200">
        <v>71.828234499999994</v>
      </c>
      <c r="E23" s="200">
        <v>73.983081534999997</v>
      </c>
      <c r="F23" s="200">
        <v>76.202573981049994</v>
      </c>
      <c r="G23" s="200">
        <v>78.488651200481499</v>
      </c>
      <c r="H23" s="200">
        <v>80.843310736495951</v>
      </c>
      <c r="I23" s="200">
        <v>83.268610058590838</v>
      </c>
      <c r="J23" s="200">
        <v>85.766668360348561</v>
      </c>
      <c r="K23" s="200">
        <v>88.339668411159025</v>
      </c>
      <c r="L23" s="200">
        <v>90.989858463493803</v>
      </c>
      <c r="M23" s="200">
        <v>92.809655632763679</v>
      </c>
      <c r="N23" s="200">
        <v>94.665848745418955</v>
      </c>
      <c r="O23" s="200">
        <v>96.559165720327343</v>
      </c>
      <c r="P23" s="200">
        <v>98.490349034733896</v>
      </c>
      <c r="Q23" s="200">
        <v>100.46015601542858</v>
      </c>
      <c r="R23" s="200">
        <v>102.46935913573715</v>
      </c>
      <c r="S23" s="200">
        <v>104.51874631845189</v>
      </c>
      <c r="T23" s="200">
        <v>106.60912124482093</v>
      </c>
      <c r="U23" s="200">
        <v>108.74130366971734</v>
      </c>
      <c r="V23" s="200">
        <v>110.91612974311168</v>
      </c>
      <c r="W23" s="200">
        <v>113.13445233797391</v>
      </c>
      <c r="X23" s="200">
        <v>115.39714138473339</v>
      </c>
      <c r="Y23" s="200">
        <v>117.70508421242806</v>
      </c>
      <c r="Z23" s="200">
        <v>120.05918589667662</v>
      </c>
      <c r="AA23" s="200">
        <v>122.46036961461016</v>
      </c>
    </row>
    <row r="24" spans="1:27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</sheetData>
  <sheetProtection password="C90E" sheet="1" formatCells="0" formatColumns="0" formatRows="0"/>
  <protectedRanges>
    <protectedRange algorithmName="SHA-512" hashValue="kd4LX7Gk149lrU83Yp/wMaSBYFV3wGk7zL0RnaN4JcajBvgmJbOp37YIK2LwXKMgX2YBJmjQPubklaJutdSNKQ==" saltValue="Jjp7oCsfF7c2HOuuqjz59g==" spinCount="100000" sqref="A1:AA23" name="Ceny substratow Biogazowani"/>
  </protectedRanges>
  <conditionalFormatting sqref="B4:AA24">
    <cfRule type="cellIs" dxfId="0" priority="1" operator="lessThan">
      <formula>-19.01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61"/>
  <sheetViews>
    <sheetView workbookViewId="0">
      <selection activeCell="J20" sqref="J20"/>
    </sheetView>
  </sheetViews>
  <sheetFormatPr defaultColWidth="8.7109375" defaultRowHeight="14.45"/>
  <cols>
    <col min="1" max="1" width="56.28515625" style="315" customWidth="1"/>
    <col min="2" max="2" width="26.85546875" style="314" customWidth="1"/>
    <col min="3" max="3" width="15.28515625" style="315" customWidth="1"/>
    <col min="4" max="4" width="16.28515625" style="315" customWidth="1"/>
    <col min="5" max="5" width="8.7109375" style="315"/>
    <col min="6" max="6" width="6.5703125" style="315" customWidth="1"/>
    <col min="7" max="7" width="37.85546875" style="314" customWidth="1"/>
    <col min="8" max="8" width="8.7109375" style="315"/>
    <col min="9" max="9" width="7.7109375" style="315" customWidth="1"/>
    <col min="10" max="10" width="8.28515625" style="315" customWidth="1"/>
    <col min="11" max="16384" width="8.7109375" style="315"/>
  </cols>
  <sheetData>
    <row r="1" spans="1:46" ht="28.9">
      <c r="A1" s="314" t="s">
        <v>219</v>
      </c>
      <c r="B1" s="315"/>
      <c r="E1" s="316"/>
      <c r="F1" s="316"/>
      <c r="G1" s="317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46" ht="28.9">
      <c r="A2" s="318" t="s">
        <v>220</v>
      </c>
      <c r="B2" s="319" t="s">
        <v>9</v>
      </c>
      <c r="C2" s="320" t="s">
        <v>113</v>
      </c>
      <c r="D2" s="321" t="s">
        <v>116</v>
      </c>
      <c r="E2" s="322"/>
      <c r="F2" s="316"/>
      <c r="G2" s="323"/>
      <c r="H2" s="344"/>
      <c r="I2" s="344"/>
      <c r="J2" s="344"/>
      <c r="K2" s="344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</row>
    <row r="3" spans="1:46">
      <c r="A3" s="324"/>
      <c r="B3" s="325" t="s">
        <v>12</v>
      </c>
      <c r="C3" s="325" t="s">
        <v>2</v>
      </c>
      <c r="D3" s="325" t="s">
        <v>2</v>
      </c>
      <c r="E3" s="326"/>
      <c r="F3" s="316"/>
      <c r="G3" s="323"/>
      <c r="H3" s="344"/>
      <c r="I3" s="344"/>
      <c r="J3" s="344"/>
      <c r="K3" s="344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</row>
    <row r="4" spans="1:46">
      <c r="A4" s="324" t="s">
        <v>221</v>
      </c>
      <c r="B4" s="325">
        <v>20</v>
      </c>
      <c r="C4" s="325">
        <v>1</v>
      </c>
      <c r="D4" s="325">
        <v>1.5</v>
      </c>
      <c r="E4" s="326"/>
      <c r="F4" s="316"/>
      <c r="G4" s="323"/>
      <c r="H4" s="344"/>
      <c r="I4" s="344"/>
      <c r="J4" s="344"/>
      <c r="K4" s="344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</row>
    <row r="5" spans="1:46">
      <c r="A5" s="324" t="s">
        <v>222</v>
      </c>
      <c r="B5" s="325">
        <v>20</v>
      </c>
      <c r="C5" s="325">
        <v>1</v>
      </c>
      <c r="D5" s="325">
        <v>2</v>
      </c>
      <c r="E5" s="326"/>
      <c r="F5" s="316"/>
      <c r="G5" s="323"/>
      <c r="H5" s="344"/>
      <c r="I5" s="344"/>
      <c r="J5" s="344"/>
      <c r="K5" s="344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</row>
    <row r="6" spans="1:46">
      <c r="A6" s="327" t="s">
        <v>223</v>
      </c>
      <c r="B6" s="328">
        <v>20</v>
      </c>
      <c r="C6" s="328">
        <v>1</v>
      </c>
      <c r="D6" s="328">
        <v>1</v>
      </c>
      <c r="E6" s="344"/>
      <c r="F6" s="344"/>
      <c r="G6" s="323"/>
      <c r="H6" s="344"/>
      <c r="I6" s="344"/>
      <c r="J6" s="344"/>
      <c r="K6" s="344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</row>
    <row r="7" spans="1:46">
      <c r="A7" s="327" t="s">
        <v>224</v>
      </c>
      <c r="B7" s="328">
        <v>18</v>
      </c>
      <c r="C7" s="328" t="s">
        <v>225</v>
      </c>
      <c r="D7" s="328">
        <v>1</v>
      </c>
      <c r="E7" s="344"/>
      <c r="F7" s="344"/>
      <c r="G7" s="323"/>
      <c r="H7" s="344"/>
      <c r="I7" s="344"/>
      <c r="J7" s="344"/>
      <c r="K7" s="344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6"/>
    </row>
    <row r="8" spans="1:46">
      <c r="A8" s="324" t="s">
        <v>226</v>
      </c>
      <c r="B8" s="325">
        <v>15</v>
      </c>
      <c r="C8" s="325">
        <v>3</v>
      </c>
      <c r="D8" s="325">
        <v>3</v>
      </c>
      <c r="E8" s="326"/>
      <c r="F8" s="316"/>
      <c r="G8" s="323"/>
      <c r="H8" s="344"/>
      <c r="I8" s="344"/>
      <c r="J8" s="344"/>
      <c r="K8" s="344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  <c r="AT8" s="316"/>
    </row>
    <row r="9" spans="1:46">
      <c r="A9" s="324" t="s">
        <v>227</v>
      </c>
      <c r="B9" s="325">
        <v>25</v>
      </c>
      <c r="C9" s="325">
        <v>2</v>
      </c>
      <c r="D9" s="325">
        <v>1.5</v>
      </c>
      <c r="E9" s="326"/>
      <c r="F9" s="316"/>
      <c r="G9" s="323"/>
      <c r="H9" s="344"/>
      <c r="I9" s="344"/>
      <c r="J9" s="344"/>
      <c r="K9" s="344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  <c r="AQ9" s="316"/>
      <c r="AR9" s="316"/>
      <c r="AS9" s="316"/>
      <c r="AT9" s="316"/>
    </row>
    <row r="10" spans="1:46">
      <c r="A10" s="324" t="s">
        <v>228</v>
      </c>
      <c r="B10" s="325">
        <v>20</v>
      </c>
      <c r="C10" s="325">
        <v>3</v>
      </c>
      <c r="D10" s="325">
        <v>1</v>
      </c>
      <c r="E10" s="326"/>
      <c r="F10" s="316"/>
      <c r="G10" s="329"/>
      <c r="H10" s="330"/>
      <c r="I10" s="330"/>
      <c r="J10" s="330"/>
      <c r="K10" s="330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</row>
    <row r="11" spans="1:46">
      <c r="A11" s="324" t="s">
        <v>229</v>
      </c>
      <c r="B11" s="325">
        <v>20</v>
      </c>
      <c r="C11" s="325">
        <v>1</v>
      </c>
      <c r="D11" s="325">
        <v>1.5</v>
      </c>
      <c r="E11" s="326"/>
      <c r="F11" s="316"/>
      <c r="G11" s="329"/>
      <c r="H11" s="330"/>
      <c r="I11" s="330"/>
      <c r="J11" s="330"/>
      <c r="K11" s="330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316"/>
      <c r="AK11" s="316"/>
      <c r="AL11" s="316"/>
      <c r="AM11" s="316"/>
      <c r="AN11" s="316"/>
      <c r="AO11" s="316"/>
      <c r="AP11" s="316"/>
      <c r="AQ11" s="316"/>
      <c r="AR11" s="316"/>
      <c r="AS11" s="316"/>
      <c r="AT11" s="316"/>
    </row>
    <row r="12" spans="1:46">
      <c r="A12" s="324" t="s">
        <v>230</v>
      </c>
      <c r="B12" s="325">
        <v>15</v>
      </c>
      <c r="C12" s="325">
        <v>3</v>
      </c>
      <c r="D12" s="325">
        <v>1.5</v>
      </c>
      <c r="E12" s="326"/>
      <c r="F12" s="316"/>
      <c r="G12" s="329"/>
      <c r="H12" s="330"/>
      <c r="I12" s="330"/>
      <c r="J12" s="330"/>
      <c r="K12" s="330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</row>
    <row r="13" spans="1:46">
      <c r="A13" s="324" t="s">
        <v>231</v>
      </c>
      <c r="B13" s="325">
        <v>15</v>
      </c>
      <c r="C13" s="325">
        <v>6</v>
      </c>
      <c r="D13" s="325">
        <v>2</v>
      </c>
      <c r="E13" s="326"/>
      <c r="F13" s="316"/>
      <c r="G13" s="329"/>
      <c r="H13" s="330"/>
      <c r="I13" s="330"/>
      <c r="J13" s="330"/>
      <c r="K13" s="330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</row>
    <row r="14" spans="1:46">
      <c r="A14" s="324" t="s">
        <v>232</v>
      </c>
      <c r="B14" s="325">
        <v>20</v>
      </c>
      <c r="C14" s="325">
        <v>0.5</v>
      </c>
      <c r="D14" s="325">
        <v>1</v>
      </c>
      <c r="E14" s="326"/>
      <c r="F14" s="316"/>
      <c r="G14" s="329"/>
      <c r="H14" s="330"/>
      <c r="I14" s="330"/>
      <c r="J14" s="330"/>
      <c r="K14" s="330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  <c r="AE14" s="316"/>
      <c r="AF14" s="316"/>
      <c r="AG14" s="316"/>
      <c r="AH14" s="316"/>
      <c r="AI14" s="316"/>
      <c r="AJ14" s="316"/>
      <c r="AK14" s="316"/>
      <c r="AL14" s="316"/>
      <c r="AM14" s="316"/>
      <c r="AN14" s="316"/>
      <c r="AO14" s="316"/>
      <c r="AP14" s="316"/>
      <c r="AQ14" s="316"/>
      <c r="AR14" s="316"/>
      <c r="AS14" s="316"/>
      <c r="AT14" s="316"/>
    </row>
    <row r="15" spans="1:46">
      <c r="A15" s="324" t="s">
        <v>233</v>
      </c>
      <c r="B15" s="325">
        <v>20</v>
      </c>
      <c r="C15" s="325">
        <v>0.5</v>
      </c>
      <c r="D15" s="325">
        <v>0.5</v>
      </c>
      <c r="E15" s="326"/>
      <c r="F15" s="316"/>
      <c r="G15" s="329"/>
      <c r="H15" s="330"/>
      <c r="I15" s="330"/>
      <c r="J15" s="330"/>
      <c r="K15" s="330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</row>
    <row r="16" spans="1:46">
      <c r="A16" s="331" t="s">
        <v>234</v>
      </c>
      <c r="B16" s="332">
        <v>25</v>
      </c>
      <c r="C16" s="332">
        <v>0.5</v>
      </c>
      <c r="D16" s="332">
        <v>1.5</v>
      </c>
      <c r="E16" s="326"/>
      <c r="F16" s="316"/>
      <c r="G16" s="329"/>
      <c r="H16" s="330"/>
      <c r="I16" s="330"/>
      <c r="J16" s="330"/>
      <c r="K16" s="330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</row>
    <row r="17" spans="1:46">
      <c r="A17" s="331" t="s">
        <v>235</v>
      </c>
      <c r="B17" s="325">
        <v>25</v>
      </c>
      <c r="C17" s="325">
        <v>0.5</v>
      </c>
      <c r="D17" s="325">
        <v>0.5</v>
      </c>
      <c r="E17" s="326"/>
      <c r="F17" s="316"/>
      <c r="G17" s="323"/>
      <c r="H17" s="344"/>
      <c r="I17" s="344"/>
      <c r="J17" s="344"/>
      <c r="K17" s="352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</row>
    <row r="18" spans="1:46">
      <c r="A18" s="324" t="s">
        <v>236</v>
      </c>
      <c r="B18" s="325">
        <v>10</v>
      </c>
      <c r="C18" s="333">
        <v>1</v>
      </c>
      <c r="D18" s="333">
        <v>1</v>
      </c>
      <c r="E18" s="326"/>
      <c r="F18" s="316"/>
      <c r="G18" s="323"/>
      <c r="H18" s="344"/>
      <c r="I18" s="344"/>
      <c r="J18" s="344"/>
      <c r="K18" s="352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</row>
    <row r="19" spans="1:46">
      <c r="A19" s="316"/>
      <c r="B19" s="317"/>
      <c r="C19" s="326"/>
      <c r="D19" s="326"/>
      <c r="E19" s="326"/>
      <c r="F19" s="316"/>
      <c r="G19" s="329"/>
      <c r="H19" s="330"/>
      <c r="I19" s="330"/>
      <c r="J19" s="330"/>
      <c r="K19" s="330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</row>
    <row r="20" spans="1:46">
      <c r="A20" s="316"/>
      <c r="B20" s="334"/>
      <c r="C20" s="316"/>
      <c r="D20" s="316"/>
      <c r="E20" s="316"/>
      <c r="F20" s="316"/>
      <c r="G20" s="323"/>
      <c r="H20" s="344"/>
      <c r="I20" s="344"/>
      <c r="J20" s="344"/>
      <c r="K20" s="344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</row>
    <row r="21" spans="1:46">
      <c r="A21" s="316"/>
      <c r="B21" s="317"/>
      <c r="C21" s="326"/>
      <c r="D21" s="326"/>
      <c r="E21" s="326"/>
      <c r="F21" s="316"/>
      <c r="G21" s="329"/>
      <c r="H21" s="330"/>
      <c r="I21" s="330"/>
      <c r="J21" s="330"/>
      <c r="K21" s="330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</row>
    <row r="22" spans="1:46">
      <c r="A22" s="316"/>
      <c r="B22" s="317"/>
      <c r="C22" s="326"/>
      <c r="D22" s="316"/>
      <c r="E22" s="316"/>
      <c r="F22" s="316"/>
      <c r="G22" s="329"/>
      <c r="H22" s="330"/>
      <c r="I22" s="330"/>
      <c r="J22" s="330"/>
      <c r="K22" s="330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316"/>
      <c r="AT22" s="316"/>
    </row>
    <row r="23" spans="1:46">
      <c r="A23" s="316"/>
      <c r="B23" s="317"/>
      <c r="C23" s="326"/>
      <c r="D23" s="316"/>
      <c r="E23" s="316"/>
      <c r="F23" s="316"/>
      <c r="G23" s="329"/>
      <c r="H23" s="330"/>
      <c r="I23" s="330"/>
      <c r="J23" s="330"/>
      <c r="K23" s="330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  <c r="AQ23" s="316"/>
      <c r="AR23" s="316"/>
      <c r="AS23" s="316"/>
      <c r="AT23" s="316"/>
    </row>
    <row r="24" spans="1:46">
      <c r="A24" s="316"/>
      <c r="B24" s="317"/>
      <c r="C24" s="326"/>
      <c r="D24" s="316"/>
      <c r="E24" s="316"/>
      <c r="F24" s="316"/>
      <c r="G24" s="329"/>
      <c r="H24" s="330"/>
      <c r="I24" s="330"/>
      <c r="J24" s="330"/>
      <c r="K24" s="330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</row>
    <row r="25" spans="1:46">
      <c r="A25" s="316"/>
      <c r="B25" s="335"/>
      <c r="C25" s="326"/>
      <c r="D25" s="316"/>
      <c r="E25" s="316"/>
      <c r="F25" s="316"/>
      <c r="G25" s="323"/>
      <c r="H25" s="344"/>
      <c r="I25" s="344"/>
      <c r="J25" s="344"/>
      <c r="K25" s="344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  <c r="AQ25" s="316"/>
      <c r="AR25" s="316"/>
      <c r="AS25" s="316"/>
      <c r="AT25" s="316"/>
    </row>
    <row r="26" spans="1:46">
      <c r="A26" s="316"/>
      <c r="B26" s="317"/>
      <c r="C26" s="326"/>
      <c r="D26" s="316"/>
      <c r="E26" s="316"/>
      <c r="F26" s="316"/>
      <c r="G26" s="323"/>
      <c r="H26" s="344"/>
      <c r="I26" s="344"/>
      <c r="J26" s="344"/>
      <c r="K26" s="344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  <c r="AQ26" s="316"/>
      <c r="AR26" s="316"/>
      <c r="AS26" s="316"/>
      <c r="AT26" s="316"/>
    </row>
    <row r="27" spans="1:46">
      <c r="A27" s="316"/>
      <c r="B27" s="317"/>
      <c r="C27" s="326"/>
      <c r="D27" s="316"/>
      <c r="E27" s="316"/>
      <c r="F27" s="316"/>
      <c r="G27" s="323"/>
      <c r="H27" s="344"/>
      <c r="I27" s="344"/>
      <c r="J27" s="344"/>
      <c r="K27" s="344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  <c r="AQ27" s="316"/>
      <c r="AR27" s="316"/>
      <c r="AS27" s="316"/>
      <c r="AT27" s="316"/>
    </row>
    <row r="28" spans="1:46">
      <c r="A28" s="316"/>
      <c r="B28" s="317"/>
      <c r="C28" s="326"/>
      <c r="D28" s="316"/>
      <c r="E28" s="316"/>
      <c r="F28" s="316"/>
      <c r="G28" s="329"/>
      <c r="H28" s="330"/>
      <c r="I28" s="330"/>
      <c r="J28" s="330"/>
      <c r="K28" s="330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  <c r="AQ28" s="316"/>
      <c r="AR28" s="316"/>
      <c r="AS28" s="316"/>
      <c r="AT28" s="316"/>
    </row>
    <row r="29" spans="1:46">
      <c r="A29" s="316"/>
      <c r="B29" s="317"/>
      <c r="C29" s="326"/>
      <c r="D29" s="316"/>
      <c r="E29" s="316"/>
      <c r="F29" s="316"/>
      <c r="G29" s="323"/>
      <c r="H29" s="344"/>
      <c r="I29" s="344"/>
      <c r="J29" s="344"/>
      <c r="K29" s="344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16"/>
      <c r="AM29" s="316"/>
      <c r="AN29" s="316"/>
      <c r="AO29" s="316"/>
      <c r="AP29" s="316"/>
      <c r="AQ29" s="316"/>
      <c r="AR29" s="316"/>
      <c r="AS29" s="316"/>
      <c r="AT29" s="316"/>
    </row>
    <row r="30" spans="1:46">
      <c r="A30" s="316"/>
      <c r="B30" s="317"/>
      <c r="C30" s="326"/>
      <c r="D30" s="316"/>
      <c r="E30" s="316"/>
      <c r="F30" s="316"/>
      <c r="G30" s="323"/>
      <c r="H30" s="344"/>
      <c r="I30" s="344"/>
      <c r="J30" s="344"/>
      <c r="K30" s="344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  <c r="AE30" s="316"/>
      <c r="AF30" s="316"/>
      <c r="AG30" s="316"/>
      <c r="AH30" s="316"/>
      <c r="AI30" s="316"/>
      <c r="AJ30" s="316"/>
      <c r="AK30" s="316"/>
      <c r="AL30" s="316"/>
      <c r="AM30" s="316"/>
      <c r="AN30" s="316"/>
      <c r="AO30" s="316"/>
      <c r="AP30" s="316"/>
      <c r="AQ30" s="316"/>
      <c r="AR30" s="316"/>
      <c r="AS30" s="316"/>
      <c r="AT30" s="316"/>
    </row>
    <row r="31" spans="1:46">
      <c r="A31" s="316"/>
      <c r="B31" s="317"/>
      <c r="C31" s="326"/>
      <c r="D31" s="316"/>
      <c r="E31" s="316"/>
      <c r="F31" s="316"/>
      <c r="G31" s="323"/>
      <c r="H31" s="344"/>
      <c r="I31" s="344"/>
      <c r="J31" s="344"/>
      <c r="K31" s="344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  <c r="AQ31" s="316"/>
      <c r="AR31" s="316"/>
      <c r="AS31" s="316"/>
      <c r="AT31" s="316"/>
    </row>
    <row r="32" spans="1:46">
      <c r="A32" s="316"/>
      <c r="B32" s="317"/>
      <c r="C32" s="326"/>
      <c r="D32" s="316"/>
      <c r="E32" s="316"/>
      <c r="F32" s="316"/>
      <c r="G32" s="323"/>
      <c r="H32" s="344"/>
      <c r="I32" s="344"/>
      <c r="J32" s="344"/>
      <c r="K32" s="344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6"/>
      <c r="AS32" s="316"/>
      <c r="AT32" s="316"/>
    </row>
    <row r="33" spans="1:46">
      <c r="A33" s="316"/>
      <c r="B33" s="317"/>
      <c r="C33" s="326"/>
      <c r="D33" s="316"/>
      <c r="E33" s="316"/>
      <c r="F33" s="316"/>
      <c r="G33" s="323"/>
      <c r="H33" s="344"/>
      <c r="I33" s="344"/>
      <c r="J33" s="344"/>
      <c r="K33" s="344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  <c r="AQ33" s="316"/>
      <c r="AR33" s="316"/>
      <c r="AS33" s="316"/>
      <c r="AT33" s="316"/>
    </row>
    <row r="34" spans="1:46">
      <c r="A34" s="316"/>
      <c r="B34" s="317"/>
      <c r="C34" s="326"/>
      <c r="D34" s="316"/>
      <c r="E34" s="316"/>
      <c r="F34" s="316"/>
      <c r="G34" s="323"/>
      <c r="H34" s="344"/>
      <c r="I34" s="344"/>
      <c r="J34" s="344"/>
      <c r="K34" s="344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  <c r="AQ34" s="316"/>
      <c r="AR34" s="316"/>
      <c r="AS34" s="316"/>
      <c r="AT34" s="316"/>
    </row>
    <row r="35" spans="1:46">
      <c r="A35" s="316"/>
      <c r="B35" s="317"/>
      <c r="C35" s="326"/>
      <c r="D35" s="316"/>
      <c r="E35" s="316"/>
      <c r="F35" s="316"/>
      <c r="G35" s="323"/>
      <c r="H35" s="344"/>
      <c r="I35" s="344"/>
      <c r="J35" s="344"/>
      <c r="K35" s="344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</row>
    <row r="36" spans="1:46">
      <c r="A36" s="316"/>
      <c r="B36" s="317"/>
      <c r="C36" s="326"/>
      <c r="D36" s="316"/>
      <c r="E36" s="316"/>
      <c r="F36" s="316"/>
      <c r="G36" s="323"/>
      <c r="H36" s="344"/>
      <c r="I36" s="344"/>
      <c r="J36" s="344"/>
      <c r="K36" s="344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</row>
    <row r="37" spans="1:46">
      <c r="A37" s="316"/>
      <c r="B37" s="317"/>
      <c r="C37" s="326"/>
      <c r="D37" s="316"/>
      <c r="E37" s="316"/>
      <c r="F37" s="316"/>
      <c r="G37" s="323"/>
      <c r="H37" s="344"/>
      <c r="I37" s="344"/>
      <c r="J37" s="344"/>
      <c r="K37" s="344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  <c r="AQ37" s="316"/>
      <c r="AR37" s="316"/>
      <c r="AS37" s="316"/>
      <c r="AT37" s="316"/>
    </row>
    <row r="38" spans="1:46">
      <c r="A38" s="316"/>
      <c r="B38" s="317"/>
      <c r="C38" s="326"/>
      <c r="D38" s="316"/>
      <c r="E38" s="316"/>
      <c r="F38" s="316"/>
      <c r="G38" s="323"/>
      <c r="H38" s="344"/>
      <c r="I38" s="344"/>
      <c r="J38" s="344"/>
      <c r="K38" s="344"/>
      <c r="L38" s="316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316"/>
      <c r="AS38" s="316"/>
      <c r="AT38" s="316"/>
    </row>
    <row r="39" spans="1:46">
      <c r="A39" s="316"/>
      <c r="B39" s="317"/>
      <c r="C39" s="326"/>
      <c r="D39" s="316"/>
      <c r="E39" s="316"/>
      <c r="F39" s="316"/>
      <c r="G39" s="323"/>
      <c r="H39" s="344"/>
      <c r="I39" s="344"/>
      <c r="J39" s="344"/>
      <c r="K39" s="344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316"/>
      <c r="AS39" s="316"/>
      <c r="AT39" s="316"/>
    </row>
    <row r="40" spans="1:46">
      <c r="A40" s="316"/>
      <c r="B40" s="317"/>
      <c r="C40" s="326"/>
      <c r="D40" s="316"/>
      <c r="E40" s="316"/>
      <c r="F40" s="316"/>
      <c r="G40" s="323"/>
      <c r="H40" s="344"/>
      <c r="I40" s="344"/>
      <c r="J40" s="344"/>
      <c r="K40" s="344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16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</row>
    <row r="41" spans="1:46">
      <c r="A41" s="316"/>
      <c r="B41" s="317"/>
      <c r="C41" s="326"/>
      <c r="D41" s="316"/>
      <c r="E41" s="316"/>
      <c r="F41" s="316"/>
      <c r="G41" s="323"/>
      <c r="H41" s="344"/>
      <c r="I41" s="344"/>
      <c r="J41" s="344"/>
      <c r="K41" s="344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316"/>
    </row>
    <row r="42" spans="1:46">
      <c r="A42" s="316"/>
      <c r="B42" s="317"/>
      <c r="C42" s="326"/>
      <c r="D42" s="316"/>
      <c r="E42" s="316"/>
      <c r="F42" s="316"/>
      <c r="G42" s="323"/>
      <c r="H42" s="344"/>
      <c r="I42" s="344"/>
      <c r="J42" s="344"/>
      <c r="K42" s="344"/>
      <c r="L42" s="316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316"/>
    </row>
    <row r="43" spans="1:46">
      <c r="A43" s="316"/>
      <c r="B43" s="317"/>
      <c r="C43" s="326"/>
      <c r="D43" s="316"/>
      <c r="E43" s="316"/>
      <c r="F43" s="316"/>
      <c r="G43" s="329"/>
      <c r="H43" s="330"/>
      <c r="I43" s="330"/>
      <c r="J43" s="330"/>
      <c r="K43" s="330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6"/>
      <c r="AJ43" s="316"/>
      <c r="AK43" s="316"/>
      <c r="AL43" s="316"/>
      <c r="AM43" s="316"/>
      <c r="AN43" s="316"/>
      <c r="AO43" s="316"/>
      <c r="AP43" s="316"/>
      <c r="AQ43" s="316"/>
      <c r="AR43" s="316"/>
      <c r="AS43" s="316"/>
      <c r="AT43" s="316"/>
    </row>
    <row r="44" spans="1:46">
      <c r="A44" s="316"/>
      <c r="B44" s="317"/>
      <c r="C44" s="326"/>
      <c r="D44" s="316"/>
      <c r="E44" s="316"/>
      <c r="F44" s="316"/>
      <c r="G44" s="329"/>
      <c r="H44" s="330"/>
      <c r="I44" s="330"/>
      <c r="J44" s="330"/>
      <c r="K44" s="330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316"/>
      <c r="AJ44" s="316"/>
      <c r="AK44" s="316"/>
      <c r="AL44" s="316"/>
      <c r="AM44" s="316"/>
      <c r="AN44" s="316"/>
      <c r="AO44" s="316"/>
      <c r="AP44" s="316"/>
      <c r="AQ44" s="316"/>
      <c r="AR44" s="316"/>
      <c r="AS44" s="316"/>
      <c r="AT44" s="316"/>
    </row>
    <row r="45" spans="1:46">
      <c r="A45" s="316"/>
      <c r="B45" s="317"/>
      <c r="C45" s="326"/>
      <c r="D45" s="316"/>
      <c r="E45" s="316"/>
      <c r="F45" s="316"/>
      <c r="G45" s="323"/>
      <c r="H45" s="344"/>
      <c r="I45" s="344"/>
      <c r="J45" s="344"/>
      <c r="K45" s="344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  <c r="AE45" s="316"/>
      <c r="AF45" s="316"/>
      <c r="AG45" s="316"/>
      <c r="AH45" s="316"/>
      <c r="AI45" s="316"/>
      <c r="AJ45" s="316"/>
      <c r="AK45" s="316"/>
      <c r="AL45" s="316"/>
      <c r="AM45" s="316"/>
      <c r="AN45" s="316"/>
      <c r="AO45" s="316"/>
      <c r="AP45" s="316"/>
      <c r="AQ45" s="316"/>
      <c r="AR45" s="316"/>
      <c r="AS45" s="316"/>
      <c r="AT45" s="316"/>
    </row>
    <row r="46" spans="1:46">
      <c r="A46" s="316"/>
      <c r="B46" s="317"/>
      <c r="C46" s="326"/>
      <c r="D46" s="316"/>
      <c r="E46" s="316"/>
      <c r="F46" s="316"/>
      <c r="G46" s="329"/>
      <c r="H46" s="330"/>
      <c r="I46" s="330"/>
      <c r="J46" s="330"/>
      <c r="K46" s="330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316"/>
      <c r="AJ46" s="316"/>
      <c r="AK46" s="316"/>
      <c r="AL46" s="316"/>
      <c r="AM46" s="316"/>
      <c r="AN46" s="316"/>
      <c r="AO46" s="316"/>
      <c r="AP46" s="316"/>
      <c r="AQ46" s="316"/>
      <c r="AR46" s="316"/>
      <c r="AS46" s="316"/>
      <c r="AT46" s="316"/>
    </row>
    <row r="47" spans="1:46">
      <c r="A47" s="316"/>
      <c r="B47" s="317"/>
      <c r="C47" s="326"/>
      <c r="D47" s="316"/>
      <c r="E47" s="316"/>
      <c r="F47" s="316"/>
      <c r="G47" s="329"/>
      <c r="H47" s="330"/>
      <c r="I47" s="330"/>
      <c r="J47" s="330"/>
      <c r="K47" s="330"/>
      <c r="L47" s="316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316"/>
      <c r="AK47" s="316"/>
      <c r="AL47" s="316"/>
      <c r="AM47" s="316"/>
      <c r="AN47" s="316"/>
      <c r="AO47" s="316"/>
      <c r="AP47" s="316"/>
      <c r="AQ47" s="316"/>
      <c r="AR47" s="316"/>
      <c r="AS47" s="316"/>
      <c r="AT47" s="316"/>
    </row>
    <row r="48" spans="1:46">
      <c r="A48" s="316"/>
      <c r="B48" s="317"/>
      <c r="C48" s="326"/>
      <c r="D48" s="316"/>
      <c r="E48" s="316"/>
      <c r="F48" s="316"/>
      <c r="G48" s="329"/>
      <c r="H48" s="330"/>
      <c r="I48" s="330"/>
      <c r="J48" s="330"/>
      <c r="K48" s="330"/>
      <c r="L48" s="316"/>
      <c r="M48" s="316"/>
      <c r="N48" s="316"/>
      <c r="O48" s="316"/>
      <c r="P48" s="316"/>
      <c r="Q48" s="316"/>
      <c r="R48" s="316"/>
      <c r="S48" s="316"/>
      <c r="T48" s="316"/>
      <c r="U48" s="316"/>
      <c r="V48" s="316"/>
      <c r="W48" s="316"/>
      <c r="X48" s="316"/>
      <c r="Y48" s="316"/>
      <c r="Z48" s="316"/>
      <c r="AA48" s="316"/>
      <c r="AB48" s="316"/>
      <c r="AC48" s="316"/>
      <c r="AD48" s="316"/>
      <c r="AE48" s="316"/>
      <c r="AF48" s="316"/>
      <c r="AG48" s="316"/>
      <c r="AH48" s="316"/>
      <c r="AI48" s="316"/>
      <c r="AJ48" s="316"/>
      <c r="AK48" s="316"/>
      <c r="AL48" s="316"/>
      <c r="AM48" s="316"/>
      <c r="AN48" s="316"/>
      <c r="AO48" s="316"/>
      <c r="AP48" s="316"/>
      <c r="AQ48" s="316"/>
      <c r="AR48" s="316"/>
      <c r="AS48" s="316"/>
      <c r="AT48" s="316"/>
    </row>
    <row r="49" spans="1:46">
      <c r="A49" s="316"/>
      <c r="B49" s="317"/>
      <c r="C49" s="326"/>
      <c r="D49" s="316"/>
      <c r="E49" s="316"/>
      <c r="F49" s="316"/>
      <c r="G49" s="329"/>
      <c r="H49" s="330"/>
      <c r="I49" s="330"/>
      <c r="J49" s="330"/>
      <c r="K49" s="330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6"/>
      <c r="AP49" s="316"/>
      <c r="AQ49" s="316"/>
      <c r="AR49" s="316"/>
      <c r="AS49" s="316"/>
      <c r="AT49" s="316"/>
    </row>
    <row r="50" spans="1:46">
      <c r="C50" s="336"/>
      <c r="G50" s="337" t="s">
        <v>237</v>
      </c>
      <c r="H50" s="338">
        <v>15</v>
      </c>
      <c r="I50" s="338" t="s">
        <v>225</v>
      </c>
      <c r="J50" s="338">
        <v>1</v>
      </c>
      <c r="K50" s="338">
        <v>0</v>
      </c>
    </row>
    <row r="51" spans="1:46" ht="39.6">
      <c r="C51" s="336"/>
      <c r="G51" s="339" t="s">
        <v>238</v>
      </c>
      <c r="H51" s="340">
        <v>20</v>
      </c>
      <c r="I51" s="340">
        <v>1</v>
      </c>
      <c r="J51" s="340" t="s">
        <v>239</v>
      </c>
      <c r="K51" s="340">
        <v>0</v>
      </c>
    </row>
    <row r="52" spans="1:46" ht="26.45">
      <c r="C52" s="336"/>
      <c r="G52" s="339" t="s">
        <v>240</v>
      </c>
      <c r="H52" s="340">
        <v>20</v>
      </c>
      <c r="I52" s="340">
        <v>1</v>
      </c>
      <c r="J52" s="340" t="s">
        <v>239</v>
      </c>
      <c r="K52" s="340">
        <v>0</v>
      </c>
    </row>
    <row r="53" spans="1:46" ht="66">
      <c r="C53" s="336"/>
      <c r="G53" s="339" t="s">
        <v>241</v>
      </c>
      <c r="H53" s="340">
        <v>20</v>
      </c>
      <c r="I53" s="340">
        <v>1</v>
      </c>
      <c r="J53" s="340" t="s">
        <v>239</v>
      </c>
      <c r="K53" s="340">
        <v>0</v>
      </c>
    </row>
    <row r="54" spans="1:46">
      <c r="C54" s="336"/>
      <c r="G54" s="339" t="s">
        <v>242</v>
      </c>
      <c r="H54" s="340">
        <v>20</v>
      </c>
      <c r="I54" s="340">
        <v>1</v>
      </c>
      <c r="J54" s="340">
        <v>1</v>
      </c>
      <c r="K54" s="340">
        <v>0</v>
      </c>
    </row>
    <row r="55" spans="1:46">
      <c r="C55" s="336"/>
    </row>
    <row r="56" spans="1:46">
      <c r="C56" s="336"/>
    </row>
    <row r="57" spans="1:46">
      <c r="C57" s="336"/>
    </row>
    <row r="58" spans="1:46">
      <c r="C58" s="336"/>
    </row>
    <row r="59" spans="1:46">
      <c r="C59" s="336"/>
    </row>
    <row r="60" spans="1:46">
      <c r="C60" s="336"/>
    </row>
    <row r="61" spans="1:46">
      <c r="C61" s="336"/>
    </row>
  </sheetData>
  <sheetProtection password="C90E" sheet="1" formatCells="0" formatColumns="0" formatRows="0" sort="0" autoFilter="0"/>
  <mergeCells count="1">
    <mergeCell ref="K17:K18"/>
  </mergeCells>
  <pageMargins left="0.7" right="0.7" top="0.75" bottom="0.75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ADE2044C38D846802FE09B1734D1E2" ma:contentTypeVersion="10" ma:contentTypeDescription="Utwórz nowy dokument." ma:contentTypeScope="" ma:versionID="4882bd0e27ff521bb0616cc831536034">
  <xsd:schema xmlns:xsd="http://www.w3.org/2001/XMLSchema" xmlns:xs="http://www.w3.org/2001/XMLSchema" xmlns:p="http://schemas.microsoft.com/office/2006/metadata/properties" xmlns:ns2="c44c9f75-175c-49f0-a1bf-c4137ab11c33" xmlns:ns3="73a3490d-bfe0-48c9-a70b-637394a3513c" targetNamespace="http://schemas.microsoft.com/office/2006/metadata/properties" ma:root="true" ma:fieldsID="9e786ded48f2cedcee087a16dff92894" ns2:_="" ns3:_="">
    <xsd:import namespace="c44c9f75-175c-49f0-a1bf-c4137ab11c33"/>
    <xsd:import namespace="73a3490d-bfe0-48c9-a70b-637394a351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c9f75-175c-49f0-a1bf-c4137ab11c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3490d-bfe0-48c9-a70b-637394a35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4D174A-A501-4B42-A161-3EEA8048DDF9}"/>
</file>

<file path=customXml/itemProps2.xml><?xml version="1.0" encoding="utf-8"?>
<ds:datastoreItem xmlns:ds="http://schemas.openxmlformats.org/officeDocument/2006/customXml" ds:itemID="{3DA7862D-8C0E-4BE0-9548-1C6373F69F62}"/>
</file>

<file path=customXml/itemProps3.xml><?xml version="1.0" encoding="utf-8"?>
<ds:datastoreItem xmlns:ds="http://schemas.openxmlformats.org/officeDocument/2006/customXml" ds:itemID="{566714C9-CE8E-44C4-B16D-18DB920E5E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Maciej Martyniuk</cp:lastModifiedBy>
  <cp:revision>1</cp:revision>
  <dcterms:created xsi:type="dcterms:W3CDTF">2021-05-28T10:09:16Z</dcterms:created>
  <dcterms:modified xsi:type="dcterms:W3CDTF">2021-06-08T05:48:33Z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0x0101005AADE2044C38D846802FE09B1734D1E2</vt:lpwstr>
  </property>
</Properties>
</file>