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/>
  <mc:AlternateContent xmlns:mc="http://schemas.openxmlformats.org/markup-compatibility/2006">
    <mc:Choice Requires="x15">
      <x15ac:absPath xmlns:x15ac="http://schemas.microsoft.com/office/spreadsheetml/2010/11/ac" url="C:\Users\mbielicka\Desktop\REMONTY Zmiany PREMIERA\Listy rekomendowane do wysyłki PRM\"/>
    </mc:Choice>
  </mc:AlternateContent>
  <xr:revisionPtr revIDLastSave="0" documentId="13_ncr:1_{D97E4E15-EB05-4ABD-9C48-212A348104C0}" xr6:coauthVersionLast="36" xr6:coauthVersionMax="36" xr10:uidLastSave="{00000000-0000-0000-0000-000000000000}"/>
  <bookViews>
    <workbookView xWindow="0" yWindow="0" windowWidth="28800" windowHeight="13275" xr2:uid="{00000000-000D-0000-FFFF-FFFF00000000}"/>
  </bookViews>
  <sheets>
    <sheet name="TERC - &quot;nazwa woj&quot;" sheetId="7" r:id="rId1"/>
    <sheet name="pow podst" sheetId="3" r:id="rId2"/>
    <sheet name="gm podst" sheetId="13" r:id="rId3"/>
    <sheet name="pow rez" sheetId="14" r:id="rId4"/>
    <sheet name="gm rez" sheetId="15" r:id="rId5"/>
  </sheets>
  <definedNames>
    <definedName name="_xlnm.Print_Area" localSheetId="2">'gm podst'!$A$1:$O$40</definedName>
    <definedName name="_xlnm.Print_Area" localSheetId="4">'gm rez'!$A$1:$O$18</definedName>
    <definedName name="_xlnm.Print_Area" localSheetId="1">'pow podst'!$A$1:$N$23</definedName>
    <definedName name="_xlnm.Print_Area" localSheetId="3">'pow rez'!$A$1:$N$17</definedName>
    <definedName name="_xlnm.Print_Area" localSheetId="0">'TERC - "nazwa woj"'!$A$1:$G$24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</definedNames>
  <calcPr calcId="191029" calcOnSave="0"/>
</workbook>
</file>

<file path=xl/calcChain.xml><?xml version="1.0" encoding="utf-8"?>
<calcChain xmlns="http://schemas.openxmlformats.org/spreadsheetml/2006/main">
  <c r="O18" i="3" l="1"/>
  <c r="P18" i="3"/>
  <c r="Q18" i="3" s="1"/>
  <c r="R18" i="3"/>
  <c r="O17" i="3"/>
  <c r="P17" i="3"/>
  <c r="Q17" i="3" s="1"/>
  <c r="R17" i="3"/>
  <c r="K17" i="3"/>
  <c r="L17" i="3" s="1"/>
  <c r="K9" i="3" l="1"/>
  <c r="N9" i="3" s="1"/>
  <c r="O4" i="13"/>
  <c r="L34" i="13" l="1"/>
  <c r="M34" i="13" s="1"/>
  <c r="P34" i="13" l="1"/>
  <c r="Q34" i="13"/>
  <c r="R34" i="13" s="1"/>
  <c r="S34" i="13"/>
  <c r="M4" i="15" l="1"/>
  <c r="M5" i="15"/>
  <c r="M6" i="15"/>
  <c r="M7" i="15"/>
  <c r="M8" i="15"/>
  <c r="M9" i="15"/>
  <c r="M10" i="15"/>
  <c r="M11" i="15"/>
  <c r="M12" i="15"/>
  <c r="M13" i="15"/>
  <c r="M3" i="15"/>
  <c r="L4" i="14"/>
  <c r="L5" i="14"/>
  <c r="L6" i="14"/>
  <c r="L7" i="14"/>
  <c r="L8" i="14"/>
  <c r="L9" i="14"/>
  <c r="L10" i="14"/>
  <c r="L11" i="14"/>
  <c r="L12" i="14"/>
  <c r="L3" i="14"/>
  <c r="Q13" i="15"/>
  <c r="R13" i="15" s="1"/>
  <c r="P11" i="15"/>
  <c r="P12" i="15"/>
  <c r="Q11" i="15"/>
  <c r="R11" i="15" s="1"/>
  <c r="P13" i="15"/>
  <c r="P6" i="15"/>
  <c r="M35" i="13"/>
  <c r="Q15" i="13"/>
  <c r="R15" i="13" s="1"/>
  <c r="S24" i="13"/>
  <c r="L4" i="13"/>
  <c r="M4" i="13" s="1"/>
  <c r="L5" i="13"/>
  <c r="M5" i="13" s="1"/>
  <c r="L6" i="13"/>
  <c r="M6" i="13" s="1"/>
  <c r="L7" i="13"/>
  <c r="P7" i="13" s="1"/>
  <c r="L8" i="13"/>
  <c r="M8" i="13" s="1"/>
  <c r="L9" i="13"/>
  <c r="M9" i="13" s="1"/>
  <c r="L10" i="13"/>
  <c r="P10" i="13" s="1"/>
  <c r="L11" i="13"/>
  <c r="M11" i="13" s="1"/>
  <c r="L12" i="13"/>
  <c r="M12" i="13" s="1"/>
  <c r="L13" i="13"/>
  <c r="Q13" i="13" s="1"/>
  <c r="R13" i="13" s="1"/>
  <c r="L14" i="13"/>
  <c r="M14" i="13" s="1"/>
  <c r="L15" i="13"/>
  <c r="M15" i="13" s="1"/>
  <c r="L16" i="13"/>
  <c r="Q16" i="13" s="1"/>
  <c r="R16" i="13" s="1"/>
  <c r="L17" i="13"/>
  <c r="M17" i="13" s="1"/>
  <c r="L18" i="13"/>
  <c r="M18" i="13" s="1"/>
  <c r="L19" i="13"/>
  <c r="P19" i="13" s="1"/>
  <c r="L20" i="13"/>
  <c r="M20" i="13" s="1"/>
  <c r="L21" i="13"/>
  <c r="M21" i="13" s="1"/>
  <c r="L22" i="13"/>
  <c r="Q22" i="13" s="1"/>
  <c r="R22" i="13" s="1"/>
  <c r="M22" i="13"/>
  <c r="S22" i="13" s="1"/>
  <c r="L23" i="13"/>
  <c r="M23" i="13" s="1"/>
  <c r="L24" i="13"/>
  <c r="M24" i="13" s="1"/>
  <c r="L25" i="13"/>
  <c r="M25" i="13" s="1"/>
  <c r="L26" i="13"/>
  <c r="M26" i="13" s="1"/>
  <c r="L27" i="13"/>
  <c r="M27" i="13" s="1"/>
  <c r="L28" i="13"/>
  <c r="P28" i="13" s="1"/>
  <c r="L29" i="13"/>
  <c r="M29" i="13" s="1"/>
  <c r="L30" i="13"/>
  <c r="M30" i="13" s="1"/>
  <c r="L31" i="13"/>
  <c r="M31" i="13" s="1"/>
  <c r="L32" i="13"/>
  <c r="M32" i="13" s="1"/>
  <c r="L33" i="13"/>
  <c r="M33" i="13" s="1"/>
  <c r="K4" i="3"/>
  <c r="L4" i="3" s="1"/>
  <c r="K5" i="3"/>
  <c r="L5" i="3" s="1"/>
  <c r="K6" i="3"/>
  <c r="L6" i="3" s="1"/>
  <c r="K7" i="3"/>
  <c r="L7" i="3" s="1"/>
  <c r="K8" i="3"/>
  <c r="L8" i="3" s="1"/>
  <c r="L9" i="3"/>
  <c r="K10" i="3"/>
  <c r="L10" i="3" s="1"/>
  <c r="K11" i="3"/>
  <c r="L11" i="3" s="1"/>
  <c r="K12" i="3"/>
  <c r="L12" i="3" s="1"/>
  <c r="K13" i="3"/>
  <c r="L13" i="3" s="1"/>
  <c r="K14" i="3"/>
  <c r="L14" i="3" s="1"/>
  <c r="K15" i="3"/>
  <c r="L15" i="3" s="1"/>
  <c r="K16" i="3"/>
  <c r="L16" i="3" s="1"/>
  <c r="Q24" i="13" l="1"/>
  <c r="R24" i="13" s="1"/>
  <c r="P13" i="13"/>
  <c r="Q23" i="13"/>
  <c r="R23" i="13" s="1"/>
  <c r="Q11" i="13"/>
  <c r="R11" i="13" s="1"/>
  <c r="M16" i="13"/>
  <c r="S16" i="13" s="1"/>
  <c r="P22" i="13"/>
  <c r="Q8" i="13"/>
  <c r="R8" i="13" s="1"/>
  <c r="S27" i="13"/>
  <c r="Q20" i="13"/>
  <c r="R20" i="13" s="1"/>
  <c r="Q27" i="13"/>
  <c r="R27" i="13" s="1"/>
  <c r="Q17" i="13"/>
  <c r="R17" i="13" s="1"/>
  <c r="M7" i="13"/>
  <c r="S7" i="13" s="1"/>
  <c r="S25" i="13"/>
  <c r="P16" i="13"/>
  <c r="M13" i="13"/>
  <c r="S13" i="13" s="1"/>
  <c r="P25" i="13"/>
  <c r="S15" i="13"/>
  <c r="Q26" i="13"/>
  <c r="R26" i="13" s="1"/>
  <c r="S21" i="13"/>
  <c r="S18" i="13"/>
  <c r="Q14" i="13"/>
  <c r="R14" i="13" s="1"/>
  <c r="S12" i="13"/>
  <c r="S9" i="13"/>
  <c r="P26" i="13"/>
  <c r="P23" i="13"/>
  <c r="P20" i="13"/>
  <c r="P17" i="13"/>
  <c r="P14" i="13"/>
  <c r="P11" i="13"/>
  <c r="P8" i="13"/>
  <c r="S28" i="13"/>
  <c r="Q12" i="13"/>
  <c r="R12" i="13" s="1"/>
  <c r="Q9" i="13"/>
  <c r="R9" i="13" s="1"/>
  <c r="P27" i="13"/>
  <c r="P24" i="13"/>
  <c r="P21" i="13"/>
  <c r="P18" i="13"/>
  <c r="P15" i="13"/>
  <c r="P12" i="13"/>
  <c r="P9" i="13"/>
  <c r="Q21" i="13"/>
  <c r="R21" i="13" s="1"/>
  <c r="Q18" i="13"/>
  <c r="R18" i="13" s="1"/>
  <c r="M19" i="13"/>
  <c r="S19" i="13" s="1"/>
  <c r="M10" i="13"/>
  <c r="S10" i="13" s="1"/>
  <c r="Q28" i="13"/>
  <c r="R28" i="13" s="1"/>
  <c r="S26" i="13"/>
  <c r="Q25" i="13"/>
  <c r="R25" i="13" s="1"/>
  <c r="S23" i="13"/>
  <c r="S20" i="13"/>
  <c r="Q19" i="13"/>
  <c r="R19" i="13" s="1"/>
  <c r="S17" i="13"/>
  <c r="S14" i="13"/>
  <c r="S11" i="13"/>
  <c r="Q10" i="13"/>
  <c r="R10" i="13" s="1"/>
  <c r="S8" i="13"/>
  <c r="Q7" i="13"/>
  <c r="R7" i="13" s="1"/>
  <c r="M28" i="13"/>
  <c r="S13" i="15"/>
  <c r="S5" i="15"/>
  <c r="S11" i="15"/>
  <c r="S12" i="15"/>
  <c r="Q12" i="15"/>
  <c r="R12" i="15" s="1"/>
  <c r="Q9" i="15"/>
  <c r="R9" i="15" s="1"/>
  <c r="P5" i="15"/>
  <c r="S9" i="15"/>
  <c r="Q7" i="15"/>
  <c r="R7" i="15" s="1"/>
  <c r="P7" i="15"/>
  <c r="Q8" i="15"/>
  <c r="R8" i="15" s="1"/>
  <c r="P4" i="15"/>
  <c r="S8" i="15"/>
  <c r="S6" i="15"/>
  <c r="Q5" i="15"/>
  <c r="R5" i="15" s="1"/>
  <c r="P9" i="15"/>
  <c r="P8" i="15"/>
  <c r="Q6" i="15"/>
  <c r="R6" i="15" s="1"/>
  <c r="S4" i="15"/>
  <c r="S7" i="15"/>
  <c r="Q4" i="15"/>
  <c r="R4" i="15" s="1"/>
  <c r="S10" i="15"/>
  <c r="Q10" i="15"/>
  <c r="R10" i="15" s="1"/>
  <c r="P10" i="15"/>
  <c r="F22" i="7" l="1"/>
  <c r="F21" i="7"/>
  <c r="L3" i="13"/>
  <c r="K3" i="3"/>
  <c r="D22" i="7"/>
  <c r="G22" i="7"/>
  <c r="G21" i="7"/>
  <c r="D21" i="7"/>
  <c r="C22" i="7" l="1"/>
  <c r="C21" i="7"/>
  <c r="C19" i="7"/>
  <c r="F19" i="7" l="1"/>
  <c r="G19" i="7"/>
  <c r="D19" i="7"/>
  <c r="Q3" i="13"/>
  <c r="R3" i="13" s="1"/>
  <c r="O14" i="15"/>
  <c r="K14" i="15"/>
  <c r="I14" i="15"/>
  <c r="S3" i="15"/>
  <c r="Q3" i="15"/>
  <c r="R3" i="15" s="1"/>
  <c r="P3" i="15"/>
  <c r="L14" i="15"/>
  <c r="N13" i="14"/>
  <c r="J13" i="14"/>
  <c r="H13" i="14"/>
  <c r="R12" i="14"/>
  <c r="P12" i="14"/>
  <c r="Q12" i="14" s="1"/>
  <c r="O12" i="14"/>
  <c r="R11" i="14"/>
  <c r="P11" i="14"/>
  <c r="Q11" i="14" s="1"/>
  <c r="O11" i="14"/>
  <c r="R10" i="14"/>
  <c r="P10" i="14"/>
  <c r="Q10" i="14" s="1"/>
  <c r="O10" i="14"/>
  <c r="R9" i="14"/>
  <c r="P9" i="14"/>
  <c r="Q9" i="14" s="1"/>
  <c r="O9" i="14"/>
  <c r="R8" i="14"/>
  <c r="P8" i="14"/>
  <c r="Q8" i="14" s="1"/>
  <c r="O8" i="14"/>
  <c r="R7" i="14"/>
  <c r="P7" i="14"/>
  <c r="Q7" i="14" s="1"/>
  <c r="O7" i="14"/>
  <c r="R6" i="14"/>
  <c r="P6" i="14"/>
  <c r="Q6" i="14" s="1"/>
  <c r="O6" i="14"/>
  <c r="R5" i="14"/>
  <c r="P5" i="14"/>
  <c r="Q5" i="14" s="1"/>
  <c r="O5" i="14"/>
  <c r="R4" i="14"/>
  <c r="P4" i="14"/>
  <c r="Q4" i="14" s="1"/>
  <c r="O4" i="14"/>
  <c r="R3" i="14"/>
  <c r="P3" i="14"/>
  <c r="Q3" i="14" s="1"/>
  <c r="O3" i="14"/>
  <c r="O36" i="13"/>
  <c r="K36" i="13"/>
  <c r="I36" i="13"/>
  <c r="S35" i="13"/>
  <c r="Q35" i="13"/>
  <c r="R35" i="13" s="1"/>
  <c r="P35" i="13"/>
  <c r="S33" i="13"/>
  <c r="Q33" i="13"/>
  <c r="R33" i="13" s="1"/>
  <c r="P33" i="13"/>
  <c r="S32" i="13"/>
  <c r="Q32" i="13"/>
  <c r="R32" i="13" s="1"/>
  <c r="P32" i="13"/>
  <c r="S31" i="13"/>
  <c r="Q31" i="13"/>
  <c r="R31" i="13" s="1"/>
  <c r="P31" i="13"/>
  <c r="S30" i="13"/>
  <c r="Q30" i="13"/>
  <c r="R30" i="13" s="1"/>
  <c r="P30" i="13"/>
  <c r="S29" i="13"/>
  <c r="Q29" i="13"/>
  <c r="R29" i="13" s="1"/>
  <c r="P29" i="13"/>
  <c r="S6" i="13"/>
  <c r="Q6" i="13"/>
  <c r="R6" i="13" s="1"/>
  <c r="P6" i="13"/>
  <c r="S5" i="13"/>
  <c r="Q5" i="13"/>
  <c r="R5" i="13" s="1"/>
  <c r="P5" i="13"/>
  <c r="S4" i="13"/>
  <c r="Q4" i="13"/>
  <c r="R4" i="13" s="1"/>
  <c r="P4" i="13"/>
  <c r="P3" i="13"/>
  <c r="E22" i="7" l="1"/>
  <c r="Q14" i="15"/>
  <c r="P14" i="15"/>
  <c r="M14" i="15"/>
  <c r="S14" i="15" s="1"/>
  <c r="K13" i="14"/>
  <c r="E21" i="7"/>
  <c r="L36" i="13"/>
  <c r="M3" i="13"/>
  <c r="E19" i="7" s="1"/>
  <c r="L13" i="14" l="1"/>
  <c r="R13" i="14" s="1"/>
  <c r="P13" i="14"/>
  <c r="O13" i="14"/>
  <c r="M36" i="13"/>
  <c r="S36" i="13" s="1"/>
  <c r="S3" i="13"/>
  <c r="Q36" i="13"/>
  <c r="P36" i="13"/>
  <c r="L3" i="3" l="1"/>
  <c r="H21" i="7" l="1"/>
  <c r="I21" i="7"/>
  <c r="H22" i="7"/>
  <c r="I22" i="7"/>
  <c r="F23" i="7"/>
  <c r="G23" i="7"/>
  <c r="G26" i="7" s="1"/>
  <c r="D23" i="7"/>
  <c r="D26" i="7" s="1"/>
  <c r="E23" i="7"/>
  <c r="E26" i="7" s="1"/>
  <c r="C23" i="7"/>
  <c r="C26" i="7" s="1"/>
  <c r="C18" i="7"/>
  <c r="F26" i="7" l="1"/>
  <c r="I23" i="7"/>
  <c r="H23" i="7"/>
  <c r="C20" i="7"/>
  <c r="O4" i="3"/>
  <c r="P4" i="3"/>
  <c r="Q4" i="3" s="1"/>
  <c r="O5" i="3"/>
  <c r="P5" i="3"/>
  <c r="Q5" i="3" s="1"/>
  <c r="O6" i="3"/>
  <c r="P6" i="3"/>
  <c r="Q6" i="3" s="1"/>
  <c r="O7" i="3"/>
  <c r="P7" i="3"/>
  <c r="Q7" i="3" s="1"/>
  <c r="O9" i="3"/>
  <c r="P9" i="3"/>
  <c r="Q9" i="3" s="1"/>
  <c r="O10" i="3"/>
  <c r="P10" i="3"/>
  <c r="Q10" i="3" s="1"/>
  <c r="O11" i="3"/>
  <c r="P11" i="3"/>
  <c r="Q11" i="3" s="1"/>
  <c r="O12" i="3"/>
  <c r="P12" i="3"/>
  <c r="Q12" i="3" s="1"/>
  <c r="O13" i="3"/>
  <c r="P13" i="3"/>
  <c r="Q13" i="3" s="1"/>
  <c r="O14" i="3"/>
  <c r="P14" i="3"/>
  <c r="Q14" i="3" s="1"/>
  <c r="O15" i="3"/>
  <c r="P15" i="3"/>
  <c r="Q15" i="3" s="1"/>
  <c r="O16" i="3"/>
  <c r="P16" i="3"/>
  <c r="Q16" i="3" s="1"/>
  <c r="C25" i="7" l="1"/>
  <c r="O8" i="3"/>
  <c r="P8" i="3"/>
  <c r="Q8" i="3" s="1"/>
  <c r="R8" i="3"/>
  <c r="P3" i="3" l="1"/>
  <c r="O3" i="3"/>
  <c r="F18" i="7" l="1"/>
  <c r="F20" i="7" l="1"/>
  <c r="G18" i="7"/>
  <c r="D18" i="7"/>
  <c r="C24" i="7"/>
  <c r="C27" i="7" s="1"/>
  <c r="N19" i="3"/>
  <c r="K19" i="3"/>
  <c r="J19" i="3"/>
  <c r="H19" i="3"/>
  <c r="R16" i="3"/>
  <c r="R15" i="3"/>
  <c r="R14" i="3"/>
  <c r="R13" i="3"/>
  <c r="R12" i="3"/>
  <c r="R11" i="3"/>
  <c r="R10" i="3"/>
  <c r="R9" i="3"/>
  <c r="R7" i="3"/>
  <c r="R6" i="3"/>
  <c r="R5" i="3"/>
  <c r="R4" i="3"/>
  <c r="R3" i="3"/>
  <c r="F24" i="7" l="1"/>
  <c r="F27" i="7" s="1"/>
  <c r="F25" i="7"/>
  <c r="I18" i="7"/>
  <c r="D20" i="7"/>
  <c r="I19" i="7"/>
  <c r="G20" i="7"/>
  <c r="G25" i="7" s="1"/>
  <c r="O19" i="3"/>
  <c r="P19" i="3"/>
  <c r="Q3" i="3"/>
  <c r="H19" i="7"/>
  <c r="L19" i="3"/>
  <c r="R19" i="3" s="1"/>
  <c r="E18" i="7"/>
  <c r="D24" i="7" l="1"/>
  <c r="D27" i="7" s="1"/>
  <c r="H18" i="7"/>
  <c r="D25" i="7"/>
  <c r="I20" i="7"/>
  <c r="E20" i="7"/>
  <c r="G24" i="7"/>
  <c r="I24" i="7" s="1"/>
  <c r="G27" i="7" l="1"/>
  <c r="H20" i="7"/>
  <c r="E25" i="7"/>
  <c r="E24" i="7"/>
  <c r="H24" i="7" s="1"/>
  <c r="E27" i="7" l="1"/>
</calcChain>
</file>

<file path=xl/sharedStrings.xml><?xml version="1.0" encoding="utf-8"?>
<sst xmlns="http://schemas.openxmlformats.org/spreadsheetml/2006/main" count="649" uniqueCount="354">
  <si>
    <t>Podsumowanie naboru:</t>
  </si>
  <si>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</si>
  <si>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</si>
  <si>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</si>
  <si>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</si>
  <si>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</si>
  <si>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</si>
  <si>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</si>
  <si>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Długość odcinka (w km)</t>
  </si>
  <si>
    <t>Ogółem wartość projektu  (w zł)</t>
  </si>
  <si>
    <t>% dofinansowania</t>
  </si>
  <si>
    <t>Deklarowana kwota środków własnych (w zł)</t>
  </si>
  <si>
    <t>x</t>
  </si>
  <si>
    <t>Powiat</t>
  </si>
  <si>
    <t>Wnioskowana kwota dofinansowania
(w zł)</t>
  </si>
  <si>
    <t>ZATWIERDZAM</t>
  </si>
  <si>
    <t>………………………………………………………………………………….</t>
  </si>
  <si>
    <t>Wartość zadań ogółem</t>
  </si>
  <si>
    <t>Deklarowana kwota środków własnych</t>
  </si>
  <si>
    <t>Kwota dofinasowania ogółem</t>
  </si>
  <si>
    <t>RAZEM listy rezerwowe</t>
  </si>
  <si>
    <t>Okres realizacji zadania</t>
  </si>
  <si>
    <t>Rodzaj zadania</t>
  </si>
  <si>
    <t>spr-lata</t>
  </si>
  <si>
    <t>spr-procent</t>
  </si>
  <si>
    <t>spr-dof</t>
  </si>
  <si>
    <t>spr-montaż</t>
  </si>
  <si>
    <t>TERC</t>
  </si>
  <si>
    <t>RAZEM listy</t>
  </si>
  <si>
    <t>Liczba zadań</t>
  </si>
  <si>
    <t>powiatowe - lista podstawowa, z tego:</t>
  </si>
  <si>
    <t>nowe zadania jednoroczne</t>
  </si>
  <si>
    <t>gminne - lista podstawowa, z tego:</t>
  </si>
  <si>
    <t>RAZEM listy podstawowe, z tego: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</si>
  <si>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</si>
  <si>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t>do dofinansowania w ramach Rządowego Funduszu Rozwoju Dróg</t>
  </si>
  <si>
    <t>Lista zadań rekomendowanych polegających wyłącznie na remoncie dróg powiatowych lub gminnych</t>
  </si>
  <si>
    <t>RAZEM nowe zadania jednoroczne</t>
  </si>
  <si>
    <t>R - remont</t>
  </si>
  <si>
    <t>Kwota dofinansowania 
w podziale na lata</t>
  </si>
  <si>
    <t>Zadanie nowe [N]</t>
  </si>
  <si>
    <t>2415</t>
  </si>
  <si>
    <t>2417</t>
  </si>
  <si>
    <t>2403</t>
  </si>
  <si>
    <t>2407</t>
  </si>
  <si>
    <t>2411</t>
  </si>
  <si>
    <t>2412</t>
  </si>
  <si>
    <t>2406</t>
  </si>
  <si>
    <t>2413</t>
  </si>
  <si>
    <t>2416</t>
  </si>
  <si>
    <t>2408</t>
  </si>
  <si>
    <t>2402</t>
  </si>
  <si>
    <t>2404</t>
  </si>
  <si>
    <t>wodzisławski</t>
  </si>
  <si>
    <t>pszczyński</t>
  </si>
  <si>
    <t>żywiecki</t>
  </si>
  <si>
    <t>cieszyński</t>
  </si>
  <si>
    <t>lubliniecki</t>
  </si>
  <si>
    <t>myszkowski</t>
  </si>
  <si>
    <t>raciborski</t>
  </si>
  <si>
    <t>rybnicki</t>
  </si>
  <si>
    <t>gliwicki</t>
  </si>
  <si>
    <t>kłobucki</t>
  </si>
  <si>
    <t>tarnogórski</t>
  </si>
  <si>
    <t>bieruńsko-lędziński</t>
  </si>
  <si>
    <t>będziński</t>
  </si>
  <si>
    <t>zawierciański</t>
  </si>
  <si>
    <t>mikołowski</t>
  </si>
  <si>
    <t>bielski</t>
  </si>
  <si>
    <t>częstochowski</t>
  </si>
  <si>
    <t>Zabrze</t>
  </si>
  <si>
    <t>Bytom</t>
  </si>
  <si>
    <t>Żory</t>
  </si>
  <si>
    <t>Rybnik</t>
  </si>
  <si>
    <t>Tychy</t>
  </si>
  <si>
    <t>POWIAT MYSZKOWSKI</t>
  </si>
  <si>
    <t>POWIAT MIKOŁOWSKI</t>
  </si>
  <si>
    <t>POWIAT GLIWICKI</t>
  </si>
  <si>
    <t>MIASTO JASTRZĘBIE- ZDRÓJ</t>
  </si>
  <si>
    <t>POWIAT ŻYWIECKI</t>
  </si>
  <si>
    <t>POWIAT WODZISŁAWSKI</t>
  </si>
  <si>
    <t>POWIAT ZAWIERCIAŃSKI</t>
  </si>
  <si>
    <t>POWIAT KŁOBUCKI</t>
  </si>
  <si>
    <t>POWIAT LUBLINIECKI</t>
  </si>
  <si>
    <t>POWIAT TARNOGÓRSKI</t>
  </si>
  <si>
    <t>MIASTO MYSŁOWICE</t>
  </si>
  <si>
    <t>MIASTO BIELSKO-BIAŁA</t>
  </si>
  <si>
    <t>MIASTO RUDA ŚLĄSKA</t>
  </si>
  <si>
    <t>POWIAT RYBNICKI</t>
  </si>
  <si>
    <t>MIASTO SOSNOWIEC</t>
  </si>
  <si>
    <t>POWIAT RACIBORSKI</t>
  </si>
  <si>
    <t>Remont dróg powiatowych w powiecie myszkowskim</t>
  </si>
  <si>
    <t>Remont wybranych odcinków dróg powiatowych na terenie Powiatu Mikołowskiego</t>
  </si>
  <si>
    <t>Remont dróg powiatowych Nr 2918S i 2960S oraz remont chodnika przy drodze powiatowej Nr 2991S</t>
  </si>
  <si>
    <t>Remont ul. Niepodległości w Jastrzębiu-Zdroju</t>
  </si>
  <si>
    <t>Remont dróg powiatowych w gminach Węgierska Górka, Rajcza i Świnna</t>
  </si>
  <si>
    <t>Remont dróg powiatowych nr 5028S (ul. Rymera w Radlinie) oraz nr 5053S (ul. Powstańców Śląskich w Syryni)</t>
  </si>
  <si>
    <t>Remont dróg Powiatu Zawierciańskiego w miejscowościach Chlina, Starzyny, Niegowonice, Solca, Piaseczno oraz Kidów</t>
  </si>
  <si>
    <t>Remont odcinka drogi powiatowej nr 2071 S, Starokrzepice, ul. Oleska</t>
  </si>
  <si>
    <t>Remont odcinków dróg powiatowych w miejscowościach Kośmidry i Pakuły</t>
  </si>
  <si>
    <t>Remont drogi powiatowej nr 3271S - ulicy Radzionkowskiej w Tarnowskich Górach</t>
  </si>
  <si>
    <t>Remont dróg powiatowych w Mieście Mysłowice</t>
  </si>
  <si>
    <t>Remont dróg powiatowych w Bielsku-Białej</t>
  </si>
  <si>
    <t xml:space="preserve">Remont drogi powiatowej nr 8408 S - ul. Kłodnicka w Rudzie Śląskiej </t>
  </si>
  <si>
    <t>Remont drogi powiatowej nr 5311S w Palowicach oraz drogi powiatowej nr 5604S w Adamowicach</t>
  </si>
  <si>
    <t>Remont ul. Piotrkowskiej w Sosnowcu</t>
  </si>
  <si>
    <t>Remont odcinka drogi powiatowej nr 3518S ul. Powstańców Śląskich w Grzegorzowicach</t>
  </si>
  <si>
    <t>2467011</t>
  </si>
  <si>
    <t>2461011</t>
  </si>
  <si>
    <t>2475011</t>
  </si>
  <si>
    <t>czerwiec 2023-maj 2024</t>
  </si>
  <si>
    <t>listopad 2023-październik 2024</t>
  </si>
  <si>
    <t>sierpień 2023-lipiec 2024</t>
  </si>
  <si>
    <t>grudzień 2023-listopad 2024</t>
  </si>
  <si>
    <t>wrzesień 2023-sierpień 2024</t>
  </si>
  <si>
    <t>sierpień 2023-czerwiec 2024</t>
  </si>
  <si>
    <t>październik 2023-wrzesień 2024</t>
  </si>
  <si>
    <t>lipiec 2023-czerwiec 2024</t>
  </si>
  <si>
    <t>wrzesień 2023-listopad 2023</t>
  </si>
  <si>
    <t>maj 2023-grudzień 2023</t>
  </si>
  <si>
    <t>1103/23</t>
  </si>
  <si>
    <t>1167/23</t>
  </si>
  <si>
    <t>1101/23</t>
  </si>
  <si>
    <t>1153/23</t>
  </si>
  <si>
    <t>1111/23</t>
  </si>
  <si>
    <t>1150/23</t>
  </si>
  <si>
    <t>1175/23</t>
  </si>
  <si>
    <t>1114/23</t>
  </si>
  <si>
    <t>1186/23</t>
  </si>
  <si>
    <t>1159/23</t>
  </si>
  <si>
    <t>1199/23</t>
  </si>
  <si>
    <t>1165/23</t>
  </si>
  <si>
    <t>1195/23</t>
  </si>
  <si>
    <t>1169/23</t>
  </si>
  <si>
    <t>1160/23</t>
  </si>
  <si>
    <t>1177/23</t>
  </si>
  <si>
    <t>N</t>
  </si>
  <si>
    <t>GMINA CIASNA</t>
  </si>
  <si>
    <t>GMINA OGRODZIENIEC</t>
  </si>
  <si>
    <t>GMINA RACIBÓRZ</t>
  </si>
  <si>
    <t>GMINA JASIENICA</t>
  </si>
  <si>
    <t>GMINA KONIECPOL</t>
  </si>
  <si>
    <t>MIASTO ŻORY</t>
  </si>
  <si>
    <t>MIASTO TYCHY</t>
  </si>
  <si>
    <t>GMINA ŚWIERKLANY</t>
  </si>
  <si>
    <t>MIASTO ZABRZE</t>
  </si>
  <si>
    <t>GMINA OPATÓW</t>
  </si>
  <si>
    <t>GMINA SZCZEKOCINY</t>
  </si>
  <si>
    <t>GMINA WILAMOWICE</t>
  </si>
  <si>
    <t>GMINA CZELADŹ</t>
  </si>
  <si>
    <t>MIASTO BYTOM</t>
  </si>
  <si>
    <t xml:space="preserve">GMINA MYSZKÓW </t>
  </si>
  <si>
    <t>GMINA KOZIEGŁOWY</t>
  </si>
  <si>
    <t>GMINA KŁOMNICE</t>
  </si>
  <si>
    <t>GMINA ŁAZISKA GÓRNE</t>
  </si>
  <si>
    <t>GMINA LELÓW</t>
  </si>
  <si>
    <t>GMINA SKOCZÓW</t>
  </si>
  <si>
    <t>GMINA ŁODYGOWICE</t>
  </si>
  <si>
    <t>GMINA SŁAWKÓW</t>
  </si>
  <si>
    <t>GMINA WIELOWIEŚ</t>
  </si>
  <si>
    <t>GMINA ORNONTOWICE</t>
  </si>
  <si>
    <t>GMINA BOJSZOWY</t>
  </si>
  <si>
    <t>GMINA ZBROSŁAWICE</t>
  </si>
  <si>
    <t>GMINA STRUMIEŃ</t>
  </si>
  <si>
    <t>GMINA GODÓW</t>
  </si>
  <si>
    <t>GMINA ORZESZE</t>
  </si>
  <si>
    <t>GMINA KOZY</t>
  </si>
  <si>
    <t>GMINA IMIELIN</t>
  </si>
  <si>
    <t>Remont dróg gminnych w miejscowości Sieraków Śląski w Gminie Ciasna</t>
  </si>
  <si>
    <t>Remont dróg gminnych - ul. Firleja, ul. Szkolna, ul. Partyzantów w miejscowości Podzamcze oraz ulicy Józefów w Ogrodzieńcu</t>
  </si>
  <si>
    <t>Remont dróg gminnych na terenie Miasta Racibórz</t>
  </si>
  <si>
    <t>Remont dróg gminnych w sołectwach Jasienica, Międzyrzecze Górne i Roztropice w Gminie Jasienica</t>
  </si>
  <si>
    <t>Remont dróg gminnych w mieście i gminie Koniecpol</t>
  </si>
  <si>
    <t>Remont drogi ul. Bocznej w Żorach</t>
  </si>
  <si>
    <t>Remont ul. Borowej w Tychach</t>
  </si>
  <si>
    <t>Remont ul. Kościelnej w miejscowości Jankowice</t>
  </si>
  <si>
    <t>Remont drogi gminnej ul. 11 Listopada w Zabrzu (141858S)</t>
  </si>
  <si>
    <t>Remont drogi gminnej nr 664005S - ul. Julianów w miejscowości Waleńczów</t>
  </si>
  <si>
    <t>Remont dróg gminnych na terenie gminy (Szczekociny, Rokitno, Goleniowy, Drużykowa)</t>
  </si>
  <si>
    <t>Remont dróg gminnych na terenie gminy Wilamowice</t>
  </si>
  <si>
    <t>Remont ulicy Handlowej w Czeladzi</t>
  </si>
  <si>
    <t>Remont dróg gminnych w miejscowości Bytom</t>
  </si>
  <si>
    <t>Remont dróg gminnych: ul. Sucharskiego i ul. Strugi w Myszkowie</t>
  </si>
  <si>
    <t>Remont drogi gminnej ul. Jana Pawła II w m. Gliniana Góra</t>
  </si>
  <si>
    <t>Remont drogi gminnej na dz. Nr 2585, 2584, 2919 w miejscowości Skrzydlów-Trząska</t>
  </si>
  <si>
    <t xml:space="preserve">Remont dróg gminnych os. Kościuszki i ul. Nowej w Łaziskach Górnych </t>
  </si>
  <si>
    <t>Remont nawierzchni drogi gminnej 689014 S w m. Biała Wielka</t>
  </si>
  <si>
    <t xml:space="preserve">Remont odcinków dróg gminnych w miejscowościach Pogórze i Kowale </t>
  </si>
  <si>
    <t>Remont ul. Księdza Stojałowskiego w Pietrzykowicach</t>
  </si>
  <si>
    <t>Kompleksowy remont nawierzchni jezdni i ciągów chodnikowych w ul. Legionów Polskich w Sławkowie</t>
  </si>
  <si>
    <t>Remont drogi gminnej nr 673 044S ul. Osiedlowej w miejscowości Radonia oraz drogi gminnej nr 673 087S - ul. Wiejskiej w miejscowości Zacharzowice</t>
  </si>
  <si>
    <t>Remont dróg gminnych ulicy Spokojnej i Klonowej w Ornontowicach</t>
  </si>
  <si>
    <t>Remont odcinka drogi gminnej 670060S - ul. Dąbrowskiej w Bojszowach</t>
  </si>
  <si>
    <t>Remont ulicy Bocznej w Jasionie</t>
  </si>
  <si>
    <t>Remont fragmentu drogi gminnej nr 611148S ulicy Nowej w Pruchnej</t>
  </si>
  <si>
    <t>Remont drogi gminnej w miejscowości Skrzyszów - 605 054S - odcinek 280 mb.</t>
  </si>
  <si>
    <t>Remont dróg gminnych w Orzeszu</t>
  </si>
  <si>
    <t>Remont dróg gminnych w Kozach</t>
  </si>
  <si>
    <t>Remont drogi gminnej ul. Sikorskiego (655046S) w Imielinie</t>
  </si>
  <si>
    <t>1201/23</t>
  </si>
  <si>
    <t>1149/23</t>
  </si>
  <si>
    <t>1179/23</t>
  </si>
  <si>
    <t>1192/23</t>
  </si>
  <si>
    <t>1189/23</t>
  </si>
  <si>
    <t>1181/23</t>
  </si>
  <si>
    <t>1139/23</t>
  </si>
  <si>
    <t>1134/23</t>
  </si>
  <si>
    <t>1147/23</t>
  </si>
  <si>
    <t>1131/23</t>
  </si>
  <si>
    <t>1143/23</t>
  </si>
  <si>
    <t>1155/23</t>
  </si>
  <si>
    <t>1174/23</t>
  </si>
  <si>
    <t>1162/23</t>
  </si>
  <si>
    <t>1121/23</t>
  </si>
  <si>
    <t>1113/23</t>
  </si>
  <si>
    <t>1154/23</t>
  </si>
  <si>
    <t>1126/23</t>
  </si>
  <si>
    <t>1194/23</t>
  </si>
  <si>
    <t>1168/23</t>
  </si>
  <si>
    <t>1116/23</t>
  </si>
  <si>
    <t>1191/23</t>
  </si>
  <si>
    <t>1122/23</t>
  </si>
  <si>
    <t>1115/23</t>
  </si>
  <si>
    <t>1200/23</t>
  </si>
  <si>
    <t>1156/23</t>
  </si>
  <si>
    <t>1125/23</t>
  </si>
  <si>
    <t>1127/23</t>
  </si>
  <si>
    <t>1112/23</t>
  </si>
  <si>
    <t>1106/23</t>
  </si>
  <si>
    <t>1148/23</t>
  </si>
  <si>
    <t>2407032</t>
  </si>
  <si>
    <t>2416063</t>
  </si>
  <si>
    <t>2411011</t>
  </si>
  <si>
    <t>2402052</t>
  </si>
  <si>
    <t>2404063</t>
  </si>
  <si>
    <t>2477011</t>
  </si>
  <si>
    <t>2412052</t>
  </si>
  <si>
    <t>2478011</t>
  </si>
  <si>
    <t>2416083</t>
  </si>
  <si>
    <t>2402093</t>
  </si>
  <si>
    <t>2401021</t>
  </si>
  <si>
    <t>2462011</t>
  </si>
  <si>
    <t>2409023</t>
  </si>
  <si>
    <t>2404052</t>
  </si>
  <si>
    <t>2408011</t>
  </si>
  <si>
    <t>2404092</t>
  </si>
  <si>
    <t>2403103</t>
  </si>
  <si>
    <t>2417082</t>
  </si>
  <si>
    <t>2401081</t>
  </si>
  <si>
    <t>2408042</t>
  </si>
  <si>
    <t>2414042</t>
  </si>
  <si>
    <t>2413092</t>
  </si>
  <si>
    <t>2403113</t>
  </si>
  <si>
    <t>2415052</t>
  </si>
  <si>
    <t>2408031</t>
  </si>
  <si>
    <t>2402072</t>
  </si>
  <si>
    <t>2414021</t>
  </si>
  <si>
    <t>R</t>
  </si>
  <si>
    <t>czerwiec 2023-listopad 2023</t>
  </si>
  <si>
    <t>lipiec 2023-listopad 2023</t>
  </si>
  <si>
    <t xml:space="preserve">wrzesień 2023-sierpień 2024 </t>
  </si>
  <si>
    <t>maj 2023-kwiecień 2024</t>
  </si>
  <si>
    <t>lipiec 2023-październik 2023</t>
  </si>
  <si>
    <t>listopad 2023-sierpień 2024</t>
  </si>
  <si>
    <t>maj 2023-październik 2023</t>
  </si>
  <si>
    <t>lipiec 2023-grudzień 2023</t>
  </si>
  <si>
    <t>kwiecień 2023-listopad 2023</t>
  </si>
  <si>
    <t>GMINA HERBY</t>
  </si>
  <si>
    <t>Remont dróg gminnych w miejscowości Herby</t>
  </si>
  <si>
    <t>2407042</t>
  </si>
  <si>
    <t>1133/23*</t>
  </si>
  <si>
    <t>POWIAT CIESZYŃSKI</t>
  </si>
  <si>
    <t>POWIAT CZĘSTOCHOWSKI</t>
  </si>
  <si>
    <t>MIASTO SIEMIANOWICE ŚLĄSKIE</t>
  </si>
  <si>
    <t>POWIAT BIELSKI</t>
  </si>
  <si>
    <t>MIASTO CHORZÓW</t>
  </si>
  <si>
    <t>MIASTO RYBNIK</t>
  </si>
  <si>
    <t>MIASTO PIEKARY ŚLĄSKIE</t>
  </si>
  <si>
    <t>Remont al. Niepodległości na odcinku od al. Bielskiej do ul. Beskidzkiej (DK1) w Tychach</t>
  </si>
  <si>
    <t>Remont dróg powiatowych: nr 2602 S ul. Zofii Kossak w Górkach Wielkich, nr 2607 S ul. Ustrońska w Cisownicy i Goleszowie, nr 2607 S ul. Wiślańska w Cieszynie</t>
  </si>
  <si>
    <t>Remont dróg powiatowych na terenie powiatu częstochowskiego</t>
  </si>
  <si>
    <t>Remont dróg powiatowych w mieście Siemianowice Śląskie</t>
  </si>
  <si>
    <t>Remont odcinków dróg powiatowych Powiatu Bielskiego w miejscowościach: Jasienica, Iłownica, Landek, Rybarzowice, Porąbka i Zasolu Bielańskim</t>
  </si>
  <si>
    <t>Remont drogi ul. Mikołowskiej w Żorach</t>
  </si>
  <si>
    <t>Remont ulicy Opolskiej w Chorzowie</t>
  </si>
  <si>
    <t>Remont dróg powiatowych na terenie Miasta Rybnika</t>
  </si>
  <si>
    <t>Remont dróg powiatowych w Gminie Bytom</t>
  </si>
  <si>
    <t>Remont drogi powiatowej ul. Bytomskiej na odcinku od ul. Karola Darwina do rejonu ul. Sikorek</t>
  </si>
  <si>
    <t>wrzesień 2023-kwiecień 2024</t>
  </si>
  <si>
    <t>czerwiec 2023-sierpień 2023</t>
  </si>
  <si>
    <t>2474011</t>
  </si>
  <si>
    <t>2479011</t>
  </si>
  <si>
    <t>2463011</t>
  </si>
  <si>
    <t>1140/23</t>
  </si>
  <si>
    <t>1110/23</t>
  </si>
  <si>
    <t>1176/23</t>
  </si>
  <si>
    <t>1117/23</t>
  </si>
  <si>
    <t>1108/23</t>
  </si>
  <si>
    <t>1180/23</t>
  </si>
  <si>
    <t>1130/23</t>
  </si>
  <si>
    <t>1142/23</t>
  </si>
  <si>
    <t>1164/23</t>
  </si>
  <si>
    <t>1158/23</t>
  </si>
  <si>
    <t>GMINA ŚWIERKLANIEC</t>
  </si>
  <si>
    <t xml:space="preserve">GMINA PAWŁOWICE </t>
  </si>
  <si>
    <t>GMINA CZERWIONKA-LESZCZYNY</t>
  </si>
  <si>
    <t>GMINA DĘBOWIEC</t>
  </si>
  <si>
    <t>GMINA KRZYŻANOWICE</t>
  </si>
  <si>
    <t xml:space="preserve">GMINA WRĘCZYCA WIELKA </t>
  </si>
  <si>
    <t>GMINA MIKOŁÓW</t>
  </si>
  <si>
    <t>GMINA RADZIONKÓW</t>
  </si>
  <si>
    <t>GMINA ŁAZY</t>
  </si>
  <si>
    <t>GMINA PYSKOWICE</t>
  </si>
  <si>
    <t>Remont dróg gminnych na terenie gminy Świerklaniec</t>
  </si>
  <si>
    <t>Remont dróg gminnych w miejscowości Pawłowice i Warszowice</t>
  </si>
  <si>
    <t>Remont ciągu komunikacji zbiorowej w dzielnicy Leszczyny ul. Ligonia, ul. Morcinka, ul. Broniewskiego i ul. Dworcowej na terenie Gminy i Miasta Czerwionka-Leszczyny</t>
  </si>
  <si>
    <t>Remont drogi gminnej - ul. Sadowa w Dębowcu</t>
  </si>
  <si>
    <t>Remont ul. Poprzecznej nr 612 513 S w Krzyżanowicach</t>
  </si>
  <si>
    <t>Remonty cząstkowe dróg gminnych na terenie gminy Wręczyca Wielka</t>
  </si>
  <si>
    <t>Remonty dróg gminnych na terenie gminy Mikołów</t>
  </si>
  <si>
    <t>Remont ul. Gwarków w Radzionkowie</t>
  </si>
  <si>
    <t>Remont drogi gminnej ul. Słowackiego w Chruszczobrodzie w gminie Łazy</t>
  </si>
  <si>
    <t>Remont dróg gminnych w miejscowości Pyskowice</t>
  </si>
  <si>
    <t>Remont dróg gminnych na terenie Miasta Rybnika</t>
  </si>
  <si>
    <t>2413072</t>
  </si>
  <si>
    <t>2410042</t>
  </si>
  <si>
    <t>2412013</t>
  </si>
  <si>
    <t>2403062</t>
  </si>
  <si>
    <t>2411042</t>
  </si>
  <si>
    <t>2408021</t>
  </si>
  <si>
    <t>2413031</t>
  </si>
  <si>
    <t>2416053</t>
  </si>
  <si>
    <t>2405021</t>
  </si>
  <si>
    <t>marzec 2023-grudzień 2023</t>
  </si>
  <si>
    <t>1144/23</t>
  </si>
  <si>
    <t>1129/23</t>
  </si>
  <si>
    <t>1151/23</t>
  </si>
  <si>
    <t>1202/23</t>
  </si>
  <si>
    <t>1190/23</t>
  </si>
  <si>
    <t>1185/23</t>
  </si>
  <si>
    <t>1128/23</t>
  </si>
  <si>
    <t>1104/23</t>
  </si>
  <si>
    <t>1120/23</t>
  </si>
  <si>
    <t>1135/23</t>
  </si>
  <si>
    <t>1141/23*</t>
  </si>
  <si>
    <t>GMINA WŁODOWICE</t>
  </si>
  <si>
    <t>Remont dróg gminnych w miejscowości Zdów i Morsko</t>
  </si>
  <si>
    <t>2416092</t>
  </si>
  <si>
    <t>1188/23</t>
  </si>
  <si>
    <r>
      <t>Dofinansowanie przyznane w naborze</t>
    </r>
    <r>
      <rPr>
        <b/>
        <sz val="10"/>
        <color theme="1"/>
        <rFont val="Times New Roman"/>
        <family val="1"/>
        <charset val="238"/>
      </rPr>
      <t>:</t>
    </r>
    <r>
      <rPr>
        <sz val="10"/>
        <color theme="1"/>
        <rFont val="Times New Roman"/>
        <family val="1"/>
        <charset val="238"/>
      </rPr>
      <t xml:space="preserve"> 2023</t>
    </r>
  </si>
  <si>
    <t>Województwo: Śląskie</t>
  </si>
  <si>
    <t>33*</t>
  </si>
  <si>
    <t>11*</t>
  </si>
  <si>
    <t>16*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</si>
</sst>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z_ł_-;\-* #,##0.00\ _z_ł_-;_-* &quot;-&quot;??\ _z_ł_-;_-@_-"/>
    <numFmt numFmtId="164" formatCode="0.0000"/>
    <numFmt numFmtId="165" formatCode="#,##0.00\ &quot;zł&quot;"/>
    <numFmt numFmtId="166" formatCode="#,##0.000"/>
  </numFmts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b/>
      <sz val="14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sz val="8"/>
      <color theme="5"/>
      <name val="Arial"/>
      <family val="2"/>
      <charset val="238"/>
    </font>
    <font>
      <b/>
      <sz val="10"/>
      <color theme="9"/>
      <name val="Times New Roman"/>
      <family val="1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4" tint="-0.499984740745262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5"/>
      <name val="Arial"/>
      <family val="2"/>
      <charset val="238"/>
    </font>
    <font>
      <b/>
      <sz val="9"/>
      <color theme="5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</cellStyleXfs>
  <cellXfs count="14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Alignment="1"/>
    <xf numFmtId="0" fontId="9" fillId="0" borderId="0" xfId="0" applyFont="1" applyBorder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4" fontId="9" fillId="0" borderId="0" xfId="0" applyNumberFormat="1" applyFont="1" applyFill="1" applyBorder="1" applyAlignment="1"/>
    <xf numFmtId="4" fontId="9" fillId="0" borderId="0" xfId="0" applyNumberFormat="1" applyFont="1" applyBorder="1" applyAlignment="1"/>
    <xf numFmtId="0" fontId="9" fillId="0" borderId="0" xfId="0" applyFont="1" applyBorder="1"/>
    <xf numFmtId="4" fontId="10" fillId="0" borderId="0" xfId="0" applyNumberFormat="1" applyFont="1" applyFill="1" applyBorder="1" applyAlignment="1"/>
    <xf numFmtId="4" fontId="10" fillId="0" borderId="0" xfId="0" applyNumberFormat="1" applyFont="1" applyBorder="1" applyAlignment="1"/>
    <xf numFmtId="0" fontId="1" fillId="0" borderId="0" xfId="0" applyFont="1"/>
    <xf numFmtId="4" fontId="10" fillId="0" borderId="0" xfId="0" applyNumberFormat="1" applyFont="1" applyFill="1" applyBorder="1" applyAlignment="1">
      <alignment vertical="top"/>
    </xf>
    <xf numFmtId="4" fontId="10" fillId="0" borderId="0" xfId="0" applyNumberFormat="1" applyFont="1" applyBorder="1" applyAlignment="1">
      <alignment vertical="top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14" fillId="0" borderId="0" xfId="1" applyFont="1" applyFill="1" applyAlignment="1">
      <alignment vertical="center"/>
    </xf>
    <xf numFmtId="0" fontId="3" fillId="0" borderId="0" xfId="0" applyFont="1"/>
    <xf numFmtId="0" fontId="15" fillId="0" borderId="0" xfId="0" applyFont="1"/>
    <xf numFmtId="0" fontId="2" fillId="0" borderId="1" xfId="0" applyFont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/>
    </xf>
    <xf numFmtId="9" fontId="0" fillId="0" borderId="0" xfId="2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6" fillId="0" borderId="2" xfId="0" applyNumberFormat="1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49" fontId="17" fillId="0" borderId="1" xfId="0" applyNumberFormat="1" applyFont="1" applyFill="1" applyBorder="1" applyAlignment="1">
      <alignment vertical="center" wrapText="1"/>
    </xf>
    <xf numFmtId="166" fontId="17" fillId="0" borderId="1" xfId="0" applyNumberFormat="1" applyFont="1" applyFill="1" applyBorder="1" applyAlignment="1">
      <alignment vertical="center"/>
    </xf>
    <xf numFmtId="164" fontId="17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9" fontId="17" fillId="0" borderId="1" xfId="0" applyNumberFormat="1" applyFont="1" applyFill="1" applyBorder="1" applyAlignment="1">
      <alignment vertical="center"/>
    </xf>
    <xf numFmtId="49" fontId="17" fillId="0" borderId="3" xfId="0" applyNumberFormat="1" applyFont="1" applyFill="1" applyBorder="1" applyAlignment="1">
      <alignment vertical="center" wrapText="1"/>
    </xf>
    <xf numFmtId="0" fontId="17" fillId="0" borderId="3" xfId="0" applyFont="1" applyFill="1" applyBorder="1" applyAlignment="1">
      <alignment vertical="center" wrapText="1"/>
    </xf>
    <xf numFmtId="4" fontId="6" fillId="0" borderId="5" xfId="0" applyNumberFormat="1" applyFont="1" applyFill="1" applyBorder="1" applyAlignment="1">
      <alignment vertical="center"/>
    </xf>
    <xf numFmtId="4" fontId="6" fillId="0" borderId="3" xfId="0" applyNumberFormat="1" applyFont="1" applyFill="1" applyBorder="1" applyAlignment="1">
      <alignment vertical="center"/>
    </xf>
    <xf numFmtId="49" fontId="17" fillId="0" borderId="4" xfId="0" applyNumberFormat="1" applyFont="1" applyFill="1" applyBorder="1" applyAlignment="1">
      <alignment vertical="center" wrapText="1"/>
    </xf>
    <xf numFmtId="4" fontId="17" fillId="0" borderId="4" xfId="0" applyNumberFormat="1" applyFont="1" applyFill="1" applyBorder="1" applyAlignment="1">
      <alignment vertical="center" wrapText="1"/>
    </xf>
    <xf numFmtId="4" fontId="6" fillId="0" borderId="4" xfId="0" applyNumberFormat="1" applyFont="1" applyFill="1" applyBorder="1" applyAlignment="1">
      <alignment vertical="center"/>
    </xf>
    <xf numFmtId="166" fontId="20" fillId="2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right" vertical="center" wrapText="1"/>
    </xf>
    <xf numFmtId="4" fontId="19" fillId="0" borderId="1" xfId="0" applyNumberFormat="1" applyFont="1" applyBorder="1" applyAlignment="1">
      <alignment horizontal="right" vertical="center" wrapText="1"/>
    </xf>
    <xf numFmtId="9" fontId="20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 wrapText="1"/>
    </xf>
    <xf numFmtId="165" fontId="16" fillId="3" borderId="21" xfId="0" applyNumberFormat="1" applyFont="1" applyFill="1" applyBorder="1" applyAlignment="1">
      <alignment vertical="center"/>
    </xf>
    <xf numFmtId="165" fontId="16" fillId="3" borderId="22" xfId="0" applyNumberFormat="1" applyFont="1" applyFill="1" applyBorder="1" applyAlignment="1">
      <alignment vertical="center"/>
    </xf>
    <xf numFmtId="165" fontId="16" fillId="4" borderId="17" xfId="0" applyNumberFormat="1" applyFont="1" applyFill="1" applyBorder="1" applyAlignment="1">
      <alignment vertical="center"/>
    </xf>
    <xf numFmtId="165" fontId="16" fillId="3" borderId="23" xfId="0" applyNumberFormat="1" applyFont="1" applyFill="1" applyBorder="1" applyAlignment="1">
      <alignment vertical="center"/>
    </xf>
    <xf numFmtId="165" fontId="13" fillId="4" borderId="17" xfId="0" applyNumberFormat="1" applyFont="1" applyFill="1" applyBorder="1" applyAlignment="1">
      <alignment vertical="center"/>
    </xf>
    <xf numFmtId="165" fontId="21" fillId="4" borderId="17" xfId="0" applyNumberFormat="1" applyFont="1" applyFill="1" applyBorder="1" applyAlignment="1">
      <alignment vertical="center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/>
    </xf>
    <xf numFmtId="165" fontId="21" fillId="3" borderId="23" xfId="0" applyNumberFormat="1" applyFont="1" applyFill="1" applyBorder="1" applyAlignment="1">
      <alignment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vertical="center"/>
    </xf>
    <xf numFmtId="0" fontId="16" fillId="3" borderId="21" xfId="0" applyNumberFormat="1" applyFont="1" applyFill="1" applyBorder="1" applyAlignment="1">
      <alignment vertical="center"/>
    </xf>
    <xf numFmtId="0" fontId="21" fillId="3" borderId="25" xfId="0" applyFont="1" applyFill="1" applyBorder="1" applyAlignment="1">
      <alignment vertical="center"/>
    </xf>
    <xf numFmtId="0" fontId="21" fillId="3" borderId="21" xfId="0" applyNumberFormat="1" applyFont="1" applyFill="1" applyBorder="1" applyAlignment="1">
      <alignment vertical="center"/>
    </xf>
    <xf numFmtId="165" fontId="21" fillId="3" borderId="21" xfId="0" applyNumberFormat="1" applyFont="1" applyFill="1" applyBorder="1" applyAlignment="1">
      <alignment vertical="center"/>
    </xf>
    <xf numFmtId="165" fontId="13" fillId="5" borderId="23" xfId="0" applyNumberFormat="1" applyFont="1" applyFill="1" applyBorder="1" applyAlignment="1">
      <alignment vertical="center"/>
    </xf>
    <xf numFmtId="0" fontId="13" fillId="5" borderId="25" xfId="0" applyFont="1" applyFill="1" applyBorder="1" applyAlignment="1">
      <alignment vertical="center"/>
    </xf>
    <xf numFmtId="0" fontId="13" fillId="5" borderId="21" xfId="0" applyNumberFormat="1" applyFont="1" applyFill="1" applyBorder="1" applyAlignment="1">
      <alignment vertical="center"/>
    </xf>
    <xf numFmtId="165" fontId="13" fillId="5" borderId="21" xfId="0" applyNumberFormat="1" applyFont="1" applyFill="1" applyBorder="1" applyAlignment="1">
      <alignment vertical="center"/>
    </xf>
    <xf numFmtId="165" fontId="21" fillId="3" borderId="22" xfId="0" applyNumberFormat="1" applyFont="1" applyFill="1" applyBorder="1" applyAlignment="1">
      <alignment vertical="center"/>
    </xf>
    <xf numFmtId="165" fontId="13" fillId="5" borderId="22" xfId="0" applyNumberFormat="1" applyFont="1" applyFill="1" applyBorder="1" applyAlignment="1">
      <alignment vertical="center"/>
    </xf>
    <xf numFmtId="0" fontId="12" fillId="3" borderId="21" xfId="0" applyFont="1" applyFill="1" applyBorder="1" applyAlignment="1">
      <alignment horizontal="center" vertical="center"/>
    </xf>
    <xf numFmtId="0" fontId="21" fillId="3" borderId="21" xfId="0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vertical="center"/>
    </xf>
    <xf numFmtId="165" fontId="13" fillId="0" borderId="15" xfId="0" applyNumberFormat="1" applyFont="1" applyFill="1" applyBorder="1" applyAlignment="1">
      <alignment vertical="center"/>
    </xf>
    <xf numFmtId="165" fontId="13" fillId="0" borderId="16" xfId="0" applyNumberFormat="1" applyFont="1" applyFill="1" applyBorder="1" applyAlignment="1">
      <alignment vertical="center"/>
    </xf>
    <xf numFmtId="165" fontId="13" fillId="0" borderId="18" xfId="0" applyNumberFormat="1" applyFont="1" applyFill="1" applyBorder="1" applyAlignment="1">
      <alignment vertical="center"/>
    </xf>
    <xf numFmtId="0" fontId="13" fillId="0" borderId="20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vertical="center"/>
    </xf>
    <xf numFmtId="165" fontId="13" fillId="0" borderId="3" xfId="0" applyNumberFormat="1" applyFont="1" applyFill="1" applyBorder="1" applyAlignment="1">
      <alignment vertical="center"/>
    </xf>
    <xf numFmtId="165" fontId="13" fillId="0" borderId="5" xfId="0" applyNumberFormat="1" applyFont="1" applyFill="1" applyBorder="1" applyAlignment="1">
      <alignment vertical="center"/>
    </xf>
    <xf numFmtId="165" fontId="13" fillId="2" borderId="24" xfId="0" applyNumberFormat="1" applyFont="1" applyFill="1" applyBorder="1" applyAlignment="1">
      <alignment vertical="center"/>
    </xf>
    <xf numFmtId="4" fontId="23" fillId="0" borderId="0" xfId="0" applyNumberFormat="1" applyFont="1"/>
    <xf numFmtId="4" fontId="0" fillId="0" borderId="0" xfId="0" applyNumberFormat="1" applyAlignment="1">
      <alignment vertical="center"/>
    </xf>
    <xf numFmtId="4" fontId="0" fillId="0" borderId="0" xfId="0" applyNumberFormat="1" applyFill="1" applyBorder="1"/>
    <xf numFmtId="165" fontId="0" fillId="0" borderId="0" xfId="0" applyNumberFormat="1" applyAlignment="1">
      <alignment vertical="center"/>
    </xf>
    <xf numFmtId="0" fontId="0" fillId="0" borderId="0" xfId="0" applyFill="1" applyAlignment="1">
      <alignment horizontal="center" vertical="center"/>
    </xf>
    <xf numFmtId="9" fontId="0" fillId="0" borderId="0" xfId="2" applyFon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9" fontId="17" fillId="6" borderId="1" xfId="0" applyNumberFormat="1" applyFont="1" applyFill="1" applyBorder="1" applyAlignment="1">
      <alignment vertical="center"/>
    </xf>
    <xf numFmtId="0" fontId="25" fillId="0" borderId="1" xfId="0" applyFont="1" applyFill="1" applyBorder="1" applyAlignment="1">
      <alignment horizontal="right" vertical="center" wrapText="1"/>
    </xf>
    <xf numFmtId="0" fontId="25" fillId="0" borderId="1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vertical="center" wrapText="1"/>
    </xf>
    <xf numFmtId="49" fontId="25" fillId="0" borderId="3" xfId="0" applyNumberFormat="1" applyFont="1" applyFill="1" applyBorder="1" applyAlignment="1">
      <alignment vertical="center" wrapText="1"/>
    </xf>
    <xf numFmtId="0" fontId="25" fillId="0" borderId="3" xfId="0" applyFont="1" applyFill="1" applyBorder="1" applyAlignment="1">
      <alignment vertical="center" wrapText="1"/>
    </xf>
    <xf numFmtId="166" fontId="25" fillId="0" borderId="1" xfId="0" applyNumberFormat="1" applyFont="1" applyFill="1" applyBorder="1" applyAlignment="1">
      <alignment vertical="center"/>
    </xf>
    <xf numFmtId="164" fontId="25" fillId="0" borderId="1" xfId="0" applyNumberFormat="1" applyFont="1" applyFill="1" applyBorder="1" applyAlignment="1">
      <alignment vertical="center" wrapText="1"/>
    </xf>
    <xf numFmtId="4" fontId="26" fillId="0" borderId="3" xfId="0" applyNumberFormat="1" applyFont="1" applyFill="1" applyBorder="1" applyAlignment="1">
      <alignment vertical="center"/>
    </xf>
    <xf numFmtId="4" fontId="26" fillId="0" borderId="2" xfId="0" applyNumberFormat="1" applyFont="1" applyFill="1" applyBorder="1" applyAlignment="1">
      <alignment vertical="center"/>
    </xf>
    <xf numFmtId="4" fontId="26" fillId="0" borderId="1" xfId="0" applyNumberFormat="1" applyFont="1" applyFill="1" applyBorder="1" applyAlignment="1">
      <alignment vertical="center" wrapText="1"/>
    </xf>
    <xf numFmtId="9" fontId="25" fillId="0" borderId="1" xfId="0" applyNumberFormat="1" applyFont="1" applyFill="1" applyBorder="1" applyAlignment="1">
      <alignment vertical="center"/>
    </xf>
    <xf numFmtId="49" fontId="25" fillId="0" borderId="1" xfId="0" applyNumberFormat="1" applyFont="1" applyFill="1" applyBorder="1" applyAlignment="1">
      <alignment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vertical="center"/>
    </xf>
  </cellXfs>
  <cellStyles count="6">
    <cellStyle name="Dziesiętny 2" xfId="4" xr:uid="{00000000-0005-0000-0000-000000000000}"/>
    <cellStyle name="Normalny" xfId="0" builtinId="0"/>
    <cellStyle name="Normalny 2" xfId="3" xr:uid="{00000000-0005-0000-0000-000002000000}"/>
    <cellStyle name="Normalny 2 2" xfId="5" xr:uid="{99FE1711-405B-43A9-994C-7BBF882BD807}"/>
    <cellStyle name="Normalny 3" xfId="1" xr:uid="{00000000-0005-0000-0000-000003000000}"/>
    <cellStyle name="Procentowy 2" xfId="2" xr:uid="{00000000-0005-0000-0000-000005000000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>
    <pageSetUpPr fitToPage="1"/>
  </sheetPr>
  <dimension ref="A1:P27"/>
  <sheetViews>
    <sheetView tabSelected="1" view="pageBreakPreview" zoomScaleNormal="100" zoomScaleSheetLayoutView="100" workbookViewId="0"/>
  </sheetViews>
  <sheetFormatPr defaultColWidth="9.140625" defaultRowHeight="15" x14ac:dyDescent="0.25"/>
  <cols>
    <col min="1" max="2" width="32.140625" style="13" customWidth="1"/>
    <col min="3" max="3" width="10.7109375" style="13" customWidth="1"/>
    <col min="4" max="6" width="20.7109375" style="13" customWidth="1"/>
    <col min="7" max="7" width="20.28515625" style="13" customWidth="1"/>
    <col min="8" max="8" width="9.140625" style="13"/>
    <col min="9" max="9" width="9.140625" style="13" customWidth="1"/>
    <col min="10" max="10" width="9.140625" style="3"/>
    <col min="11" max="11" width="13.5703125" style="3" bestFit="1" customWidth="1"/>
    <col min="12" max="12" width="24" style="3" bestFit="1" customWidth="1"/>
    <col min="13" max="16384" width="9.140625" style="3"/>
  </cols>
  <sheetData>
    <row r="1" spans="1:16" s="9" customFormat="1" ht="20.100000000000001" customHeight="1" x14ac:dyDescent="0.3">
      <c r="A1" s="6" t="s">
        <v>36</v>
      </c>
      <c r="B1" s="62"/>
      <c r="C1" s="62"/>
      <c r="D1" s="62"/>
      <c r="E1" s="62"/>
      <c r="F1" s="62"/>
      <c r="G1" s="62"/>
      <c r="H1" s="7"/>
      <c r="I1" s="7"/>
      <c r="J1" s="8"/>
      <c r="K1" s="8"/>
      <c r="L1" s="8"/>
      <c r="M1" s="8"/>
      <c r="N1" s="8"/>
      <c r="O1" s="8"/>
      <c r="P1" s="8"/>
    </row>
    <row r="2" spans="1:16" ht="20.100000000000001" customHeight="1" x14ac:dyDescent="0.25">
      <c r="A2" s="63" t="s">
        <v>35</v>
      </c>
      <c r="B2" s="64"/>
      <c r="C2" s="64"/>
      <c r="D2" s="64"/>
      <c r="E2" s="64"/>
      <c r="F2" s="64"/>
      <c r="G2" s="64"/>
      <c r="H2" s="10"/>
      <c r="I2" s="10"/>
      <c r="J2" s="11"/>
      <c r="K2" s="11"/>
      <c r="L2" s="11"/>
      <c r="M2" s="11"/>
      <c r="N2" s="11"/>
      <c r="O2" s="11"/>
      <c r="P2" s="11"/>
    </row>
    <row r="3" spans="1:16" x14ac:dyDescent="0.25">
      <c r="A3" s="12"/>
      <c r="B3" s="12"/>
      <c r="C3" s="10"/>
      <c r="D3" s="10"/>
      <c r="E3" s="10"/>
      <c r="F3" s="10"/>
      <c r="P3" s="11"/>
    </row>
    <row r="4" spans="1:16" x14ac:dyDescent="0.25">
      <c r="A4" s="111" t="s">
        <v>349</v>
      </c>
      <c r="B4" s="14"/>
      <c r="C4" s="15"/>
      <c r="D4" s="15"/>
      <c r="E4" s="15"/>
      <c r="F4" s="15"/>
      <c r="P4" s="16"/>
    </row>
    <row r="5" spans="1:16" x14ac:dyDescent="0.25">
      <c r="A5" s="112"/>
      <c r="B5" s="15"/>
      <c r="C5" s="15"/>
      <c r="D5" s="15"/>
      <c r="E5" s="15"/>
      <c r="F5" s="15"/>
      <c r="P5" s="11"/>
    </row>
    <row r="6" spans="1:16" ht="15.75" x14ac:dyDescent="0.25">
      <c r="A6" s="111" t="s">
        <v>350</v>
      </c>
      <c r="B6" s="14"/>
      <c r="C6" s="15"/>
      <c r="D6" s="104"/>
      <c r="E6" s="104"/>
      <c r="F6" s="15"/>
      <c r="G6" s="105"/>
      <c r="P6" s="16"/>
    </row>
    <row r="7" spans="1:16" ht="15.75" x14ac:dyDescent="0.25">
      <c r="A7" s="111"/>
      <c r="B7" s="14"/>
      <c r="C7" s="15"/>
      <c r="D7" s="15"/>
      <c r="E7" s="104"/>
      <c r="F7" s="15"/>
      <c r="P7" s="16"/>
    </row>
    <row r="8" spans="1:16" ht="15.75" thickBot="1" x14ac:dyDescent="0.3">
      <c r="A8" s="113"/>
      <c r="B8" s="14"/>
      <c r="C8" s="15"/>
      <c r="D8" s="15"/>
      <c r="E8" s="15"/>
      <c r="F8" s="15"/>
      <c r="P8" s="16"/>
    </row>
    <row r="9" spans="1:16" x14ac:dyDescent="0.25">
      <c r="A9" s="113"/>
      <c r="B9" s="127" t="s">
        <v>15</v>
      </c>
      <c r="C9" s="128"/>
      <c r="D9" s="128"/>
      <c r="E9" s="128"/>
      <c r="F9" s="129"/>
      <c r="P9" s="16"/>
    </row>
    <row r="10" spans="1:16" x14ac:dyDescent="0.25">
      <c r="A10" s="113"/>
      <c r="B10" s="130"/>
      <c r="C10" s="131"/>
      <c r="D10" s="131"/>
      <c r="E10" s="131"/>
      <c r="F10" s="132"/>
      <c r="P10" s="16"/>
    </row>
    <row r="11" spans="1:16" x14ac:dyDescent="0.25">
      <c r="A11" s="113"/>
      <c r="B11" s="130"/>
      <c r="C11" s="131"/>
      <c r="D11" s="131"/>
      <c r="E11" s="131"/>
      <c r="F11" s="132"/>
      <c r="P11" s="16"/>
    </row>
    <row r="12" spans="1:16" x14ac:dyDescent="0.25">
      <c r="A12" s="113"/>
      <c r="B12" s="130"/>
      <c r="C12" s="131"/>
      <c r="D12" s="131"/>
      <c r="E12" s="131"/>
      <c r="F12" s="132"/>
      <c r="P12" s="16"/>
    </row>
    <row r="13" spans="1:16" x14ac:dyDescent="0.25">
      <c r="B13" s="130"/>
      <c r="C13" s="131"/>
      <c r="D13" s="131"/>
      <c r="E13" s="131"/>
      <c r="F13" s="132"/>
      <c r="G13" s="107"/>
      <c r="P13" s="16"/>
    </row>
    <row r="14" spans="1:16" ht="15.75" thickBot="1" x14ac:dyDescent="0.3">
      <c r="B14" s="133" t="s">
        <v>16</v>
      </c>
      <c r="C14" s="134"/>
      <c r="D14" s="134"/>
      <c r="E14" s="134"/>
      <c r="F14" s="135"/>
      <c r="P14" s="11"/>
    </row>
    <row r="15" spans="1:16" x14ac:dyDescent="0.25">
      <c r="B15" s="15"/>
      <c r="C15" s="15"/>
      <c r="D15" s="15"/>
      <c r="E15" s="15"/>
      <c r="F15" s="15"/>
      <c r="P15" s="11"/>
    </row>
    <row r="16" spans="1:16" ht="20.100000000000001" customHeight="1" thickBot="1" x14ac:dyDescent="0.3">
      <c r="A16" s="14" t="s">
        <v>0</v>
      </c>
      <c r="B16" s="14"/>
      <c r="C16" s="15"/>
      <c r="D16" s="15"/>
      <c r="E16" s="15"/>
      <c r="F16" s="15"/>
      <c r="G16" s="17"/>
      <c r="P16" s="11"/>
    </row>
    <row r="17" spans="1:16" ht="32.25" customHeight="1" thickBot="1" x14ac:dyDescent="0.3">
      <c r="A17" s="76" t="s">
        <v>1</v>
      </c>
      <c r="B17" s="77" t="s">
        <v>12</v>
      </c>
      <c r="C17" s="71" t="s">
        <v>29</v>
      </c>
      <c r="D17" s="71" t="s">
        <v>17</v>
      </c>
      <c r="E17" s="72" t="s">
        <v>18</v>
      </c>
      <c r="F17" s="73" t="s">
        <v>19</v>
      </c>
      <c r="G17" s="74">
        <v>2023</v>
      </c>
      <c r="H17" s="29"/>
      <c r="I17" s="29"/>
      <c r="J17" s="2"/>
      <c r="K17" s="2"/>
      <c r="L17" s="2"/>
      <c r="M17" s="2"/>
      <c r="P17" s="11"/>
    </row>
    <row r="18" spans="1:16" ht="39.950000000000003" customHeight="1" thickBot="1" x14ac:dyDescent="0.3">
      <c r="A18" s="92" t="s">
        <v>30</v>
      </c>
      <c r="B18" s="93" t="s">
        <v>31</v>
      </c>
      <c r="C18" s="94">
        <f>COUNTA('pow podst'!K3:K18)</f>
        <v>16</v>
      </c>
      <c r="D18" s="95">
        <f>SUM('pow podst'!J3:J18)</f>
        <v>49407971</v>
      </c>
      <c r="E18" s="96">
        <f>SUM('pow podst'!L3:L18)</f>
        <v>23400256.449999999</v>
      </c>
      <c r="F18" s="69">
        <f>SUM('pow podst'!K3:K18)</f>
        <v>26007714.550000001</v>
      </c>
      <c r="G18" s="97">
        <f>SUM('pow podst'!N3:N18)</f>
        <v>26007714.550000001</v>
      </c>
      <c r="H18" s="18" t="b">
        <f t="shared" ref="H18:H24" si="0">D18=(E18+F18)</f>
        <v>1</v>
      </c>
      <c r="I18" s="34" t="b">
        <f t="shared" ref="I18:I24" si="1">F18=SUM(G18:G18)</f>
        <v>1</v>
      </c>
      <c r="J18" s="19"/>
      <c r="K18" s="19"/>
      <c r="L18" s="20"/>
      <c r="M18" s="20"/>
      <c r="N18" s="21"/>
      <c r="O18" s="11"/>
      <c r="P18" s="11"/>
    </row>
    <row r="19" spans="1:16" ht="39.950000000000003" customHeight="1" thickBot="1" x14ac:dyDescent="0.3">
      <c r="A19" s="98" t="s">
        <v>32</v>
      </c>
      <c r="B19" s="99" t="s">
        <v>31</v>
      </c>
      <c r="C19" s="100">
        <f>COUNTA('gm podst'!L3:L35)</f>
        <v>33</v>
      </c>
      <c r="D19" s="101">
        <f>SUM('gm podst'!K3:K35)</f>
        <v>53523784</v>
      </c>
      <c r="E19" s="102">
        <f>SUM('gm podst'!M3:M35)</f>
        <v>26752175.340000004</v>
      </c>
      <c r="F19" s="69">
        <f>SUM('gm podst'!L3:L35)</f>
        <v>26771608.659999996</v>
      </c>
      <c r="G19" s="103">
        <f>SUM('gm podst'!O3:O35)</f>
        <v>26771608.659999996</v>
      </c>
      <c r="H19" s="18" t="b">
        <f t="shared" si="0"/>
        <v>1</v>
      </c>
      <c r="I19" s="34" t="b">
        <f t="shared" si="1"/>
        <v>1</v>
      </c>
      <c r="J19" s="19"/>
      <c r="K19" s="19"/>
      <c r="L19" s="20"/>
      <c r="M19" s="20"/>
      <c r="N19" s="20"/>
      <c r="O19" s="20"/>
      <c r="P19" s="20"/>
    </row>
    <row r="20" spans="1:16" s="24" customFormat="1" ht="39.950000000000003" customHeight="1" thickBot="1" x14ac:dyDescent="0.3">
      <c r="A20" s="78" t="s">
        <v>33</v>
      </c>
      <c r="B20" s="89" t="s">
        <v>31</v>
      </c>
      <c r="C20" s="79">
        <f>C18+C19</f>
        <v>49</v>
      </c>
      <c r="D20" s="65">
        <f>D18+D19</f>
        <v>102931755</v>
      </c>
      <c r="E20" s="66">
        <f>E18+E19</f>
        <v>50152431.790000007</v>
      </c>
      <c r="F20" s="67">
        <f>F18+F19</f>
        <v>52779323.209999993</v>
      </c>
      <c r="G20" s="68">
        <f>G18+G19</f>
        <v>52779323.209999993</v>
      </c>
      <c r="H20" s="18" t="b">
        <f t="shared" si="0"/>
        <v>1</v>
      </c>
      <c r="I20" s="34" t="b">
        <f t="shared" si="1"/>
        <v>1</v>
      </c>
      <c r="J20" s="22"/>
      <c r="K20" s="22"/>
      <c r="L20" s="23"/>
      <c r="M20" s="23"/>
      <c r="N20" s="23"/>
      <c r="O20" s="23"/>
      <c r="P20" s="23"/>
    </row>
    <row r="21" spans="1:16" ht="39.950000000000003" customHeight="1" thickBot="1" x14ac:dyDescent="0.3">
      <c r="A21" s="92" t="s">
        <v>2</v>
      </c>
      <c r="B21" s="93" t="s">
        <v>31</v>
      </c>
      <c r="C21" s="94">
        <f>COUNTA('pow rez'!K3:K12)</f>
        <v>10</v>
      </c>
      <c r="D21" s="95">
        <f>SUM('pow rez'!J3:J12)</f>
        <v>37909787</v>
      </c>
      <c r="E21" s="96">
        <f>SUM('pow rez'!L3:L12)</f>
        <v>18639644.050000001</v>
      </c>
      <c r="F21" s="69">
        <f>SUM('pow rez'!K3:K12)</f>
        <v>19270142.949999999</v>
      </c>
      <c r="G21" s="97">
        <f>SUM('pow rez'!N3:N12)</f>
        <v>19270142.949999999</v>
      </c>
      <c r="H21" s="18" t="b">
        <f t="shared" si="0"/>
        <v>1</v>
      </c>
      <c r="I21" s="34" t="b">
        <f t="shared" si="1"/>
        <v>1</v>
      </c>
      <c r="J21" s="19"/>
      <c r="K21" s="19"/>
      <c r="L21" s="20"/>
      <c r="M21" s="20"/>
      <c r="N21" s="20"/>
      <c r="O21" s="20"/>
      <c r="P21" s="20"/>
    </row>
    <row r="22" spans="1:16" ht="39.950000000000003" customHeight="1" thickBot="1" x14ac:dyDescent="0.3">
      <c r="A22" s="98" t="s">
        <v>3</v>
      </c>
      <c r="B22" s="99" t="s">
        <v>31</v>
      </c>
      <c r="C22" s="100">
        <f>COUNTA('gm rez'!L3:L13)</f>
        <v>11</v>
      </c>
      <c r="D22" s="101">
        <f>SUM('gm rez'!K3:K13)</f>
        <v>37846441</v>
      </c>
      <c r="E22" s="102">
        <f>SUM('gm rez'!M3:M13)</f>
        <v>18671966.970000003</v>
      </c>
      <c r="F22" s="69">
        <f>SUM('gm rez'!L3:L13)</f>
        <v>19174474.029999997</v>
      </c>
      <c r="G22" s="103">
        <f>SUM('gm rez'!O3:O13)</f>
        <v>19174474.029999997</v>
      </c>
      <c r="H22" s="18" t="b">
        <f t="shared" si="0"/>
        <v>1</v>
      </c>
      <c r="I22" s="34" t="b">
        <f t="shared" si="1"/>
        <v>1</v>
      </c>
      <c r="J22" s="25"/>
      <c r="K22" s="25"/>
      <c r="L22" s="26"/>
      <c r="M22" s="26"/>
      <c r="N22" s="21"/>
      <c r="O22" s="11"/>
      <c r="P22" s="11"/>
    </row>
    <row r="23" spans="1:16" ht="39.950000000000003" customHeight="1" thickBot="1" x14ac:dyDescent="0.3">
      <c r="A23" s="80" t="s">
        <v>20</v>
      </c>
      <c r="B23" s="90" t="s">
        <v>31</v>
      </c>
      <c r="C23" s="81">
        <f>C21+C22</f>
        <v>21</v>
      </c>
      <c r="D23" s="82">
        <f>D21+D22</f>
        <v>75756228</v>
      </c>
      <c r="E23" s="87">
        <f>E21+E22</f>
        <v>37311611.020000003</v>
      </c>
      <c r="F23" s="70">
        <f>F21+F22</f>
        <v>38444616.979999997</v>
      </c>
      <c r="G23" s="75">
        <f>G21+G22</f>
        <v>38444616.979999997</v>
      </c>
      <c r="H23" s="18" t="b">
        <f t="shared" si="0"/>
        <v>1</v>
      </c>
      <c r="I23" s="34" t="b">
        <f t="shared" si="1"/>
        <v>1</v>
      </c>
      <c r="J23" s="27"/>
      <c r="K23" s="106"/>
      <c r="L23" s="106"/>
      <c r="M23" s="2"/>
    </row>
    <row r="24" spans="1:16" ht="39.950000000000003" customHeight="1" thickBot="1" x14ac:dyDescent="0.3">
      <c r="A24" s="84" t="s">
        <v>28</v>
      </c>
      <c r="B24" s="91" t="s">
        <v>31</v>
      </c>
      <c r="C24" s="85">
        <f>C20+C23</f>
        <v>70</v>
      </c>
      <c r="D24" s="86">
        <f>D20+D23</f>
        <v>178687983</v>
      </c>
      <c r="E24" s="88">
        <f>E20+E23</f>
        <v>87464042.810000002</v>
      </c>
      <c r="F24" s="69">
        <f>F20+F23</f>
        <v>91223940.189999998</v>
      </c>
      <c r="G24" s="83">
        <f>G20+G23</f>
        <v>91223940.189999998</v>
      </c>
      <c r="H24" s="18" t="b">
        <f t="shared" si="0"/>
        <v>1</v>
      </c>
      <c r="I24" s="34" t="b">
        <f t="shared" si="1"/>
        <v>1</v>
      </c>
      <c r="J24" s="27"/>
      <c r="K24" s="27"/>
      <c r="L24" s="2"/>
      <c r="M24" s="2"/>
    </row>
    <row r="25" spans="1:16" x14ac:dyDescent="0.25">
      <c r="A25" s="28"/>
      <c r="B25" s="28"/>
      <c r="C25" s="28" t="b">
        <f>C18+C19=C20</f>
        <v>1</v>
      </c>
      <c r="D25" s="28" t="b">
        <f t="shared" ref="D25:G25" si="2">D18+D19=D20</f>
        <v>1</v>
      </c>
      <c r="E25" s="28" t="b">
        <f t="shared" si="2"/>
        <v>1</v>
      </c>
      <c r="F25" s="28" t="b">
        <f t="shared" si="2"/>
        <v>1</v>
      </c>
      <c r="G25" s="28" t="b">
        <f t="shared" si="2"/>
        <v>1</v>
      </c>
      <c r="H25" s="28"/>
      <c r="I25" s="28"/>
      <c r="J25" s="27"/>
      <c r="K25" s="27"/>
      <c r="L25" s="2"/>
      <c r="M25" s="2"/>
    </row>
    <row r="26" spans="1:16" x14ac:dyDescent="0.25">
      <c r="A26" s="28"/>
      <c r="B26" s="28"/>
      <c r="C26" s="28" t="b">
        <f>C21+C22=C23</f>
        <v>1</v>
      </c>
      <c r="D26" s="28" t="b">
        <f t="shared" ref="D26:G26" si="3">D21+D22=D23</f>
        <v>1</v>
      </c>
      <c r="E26" s="28" t="b">
        <f t="shared" si="3"/>
        <v>1</v>
      </c>
      <c r="F26" s="28" t="b">
        <f t="shared" si="3"/>
        <v>1</v>
      </c>
      <c r="G26" s="28" t="b">
        <f t="shared" si="3"/>
        <v>1</v>
      </c>
      <c r="H26" s="28"/>
      <c r="I26" s="28"/>
      <c r="J26" s="27"/>
      <c r="K26" s="27"/>
      <c r="L26" s="2"/>
      <c r="M26" s="2"/>
    </row>
    <row r="27" spans="1:16" x14ac:dyDescent="0.25">
      <c r="C27" s="13" t="b">
        <f>C20+C23=C24</f>
        <v>1</v>
      </c>
      <c r="D27" s="13" t="b">
        <f t="shared" ref="D27:G27" si="4">D20+D23=D24</f>
        <v>1</v>
      </c>
      <c r="E27" s="13" t="b">
        <f t="shared" si="4"/>
        <v>1</v>
      </c>
      <c r="F27" s="13" t="b">
        <f t="shared" si="4"/>
        <v>1</v>
      </c>
      <c r="G27" s="13" t="b">
        <f t="shared" si="4"/>
        <v>1</v>
      </c>
    </row>
  </sheetData>
  <mergeCells count="2">
    <mergeCell ref="B9:F13"/>
    <mergeCell ref="B14:F14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Header>&amp;LWojewództwo Śląskie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3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1" width="9.7109375" style="3" bestFit="1" customWidth="1"/>
    <col min="2" max="2" width="7.7109375" style="3" bestFit="1" customWidth="1"/>
    <col min="3" max="3" width="14.7109375" style="3" bestFit="1" customWidth="1"/>
    <col min="4" max="4" width="18.5703125" style="3" bestFit="1" customWidth="1"/>
    <col min="5" max="5" width="15.7109375" style="3" customWidth="1"/>
    <col min="6" max="6" width="50.7109375" style="3" bestFit="1" customWidth="1"/>
    <col min="7" max="9" width="15.7109375" style="3" customWidth="1"/>
    <col min="10" max="10" width="15.7109375" style="4" customWidth="1"/>
    <col min="11" max="12" width="15.7109375" style="3" customWidth="1"/>
    <col min="13" max="13" width="15.7109375" style="1" customWidth="1"/>
    <col min="14" max="14" width="15.7109375" style="3" customWidth="1"/>
    <col min="15" max="15" width="15.7109375" style="35" customWidth="1"/>
    <col min="16" max="17" width="15.7109375" style="1" customWidth="1"/>
    <col min="18" max="18" width="15.7109375" style="35" customWidth="1"/>
    <col min="19" max="16384" width="9.140625" style="3"/>
  </cols>
  <sheetData>
    <row r="1" spans="1:18" ht="33.75" customHeight="1" x14ac:dyDescent="0.25">
      <c r="A1" s="140" t="s">
        <v>4</v>
      </c>
      <c r="B1" s="140" t="s">
        <v>5</v>
      </c>
      <c r="C1" s="141" t="s">
        <v>40</v>
      </c>
      <c r="D1" s="137" t="s">
        <v>6</v>
      </c>
      <c r="E1" s="137" t="s">
        <v>27</v>
      </c>
      <c r="F1" s="137" t="s">
        <v>7</v>
      </c>
      <c r="G1" s="140" t="s">
        <v>22</v>
      </c>
      <c r="H1" s="140" t="s">
        <v>8</v>
      </c>
      <c r="I1" s="140" t="s">
        <v>21</v>
      </c>
      <c r="J1" s="143" t="s">
        <v>9</v>
      </c>
      <c r="K1" s="140" t="s">
        <v>14</v>
      </c>
      <c r="L1" s="137" t="s">
        <v>11</v>
      </c>
      <c r="M1" s="140" t="s">
        <v>10</v>
      </c>
      <c r="N1" s="60" t="s">
        <v>39</v>
      </c>
      <c r="O1" s="1"/>
    </row>
    <row r="2" spans="1:18" ht="33.75" customHeight="1" x14ac:dyDescent="0.25">
      <c r="A2" s="140"/>
      <c r="B2" s="140"/>
      <c r="C2" s="142"/>
      <c r="D2" s="138"/>
      <c r="E2" s="138"/>
      <c r="F2" s="138"/>
      <c r="G2" s="140"/>
      <c r="H2" s="140"/>
      <c r="I2" s="140"/>
      <c r="J2" s="143"/>
      <c r="K2" s="140"/>
      <c r="L2" s="138"/>
      <c r="M2" s="140"/>
      <c r="N2" s="33">
        <v>2023</v>
      </c>
      <c r="O2" s="1" t="s">
        <v>23</v>
      </c>
      <c r="P2" s="1" t="s">
        <v>24</v>
      </c>
      <c r="Q2" s="1" t="s">
        <v>25</v>
      </c>
      <c r="R2" s="36" t="s">
        <v>26</v>
      </c>
    </row>
    <row r="3" spans="1:18" ht="30" customHeight="1" x14ac:dyDescent="0.25">
      <c r="A3" s="41">
        <v>1</v>
      </c>
      <c r="B3" s="41" t="s">
        <v>120</v>
      </c>
      <c r="C3" s="42" t="s">
        <v>136</v>
      </c>
      <c r="D3" s="43" t="s">
        <v>75</v>
      </c>
      <c r="E3" s="43">
        <v>2409</v>
      </c>
      <c r="F3" s="41" t="s">
        <v>91</v>
      </c>
      <c r="G3" s="41" t="s">
        <v>257</v>
      </c>
      <c r="H3" s="44">
        <v>8.2260000000000009</v>
      </c>
      <c r="I3" s="45" t="s">
        <v>110</v>
      </c>
      <c r="J3" s="39">
        <v>7510246</v>
      </c>
      <c r="K3" s="39">
        <f>ROUNDDOWN(J3*M3,2)</f>
        <v>3755123</v>
      </c>
      <c r="L3" s="46">
        <f>J3-K3</f>
        <v>3755123</v>
      </c>
      <c r="M3" s="47">
        <v>0.5</v>
      </c>
      <c r="N3" s="39">
        <v>3755123</v>
      </c>
      <c r="O3" s="1" t="b">
        <f t="shared" ref="O3:O19" si="0">K3=SUM(N3:N3)</f>
        <v>1</v>
      </c>
      <c r="P3" s="37">
        <f t="shared" ref="P3:P19" si="1">ROUND(K3/J3,4)</f>
        <v>0.5</v>
      </c>
      <c r="Q3" s="38" t="b">
        <f t="shared" ref="Q3:Q16" si="2">P3=M3</f>
        <v>1</v>
      </c>
      <c r="R3" s="38" t="b">
        <f t="shared" ref="R3:R19" si="3">J3=K3+L3</f>
        <v>1</v>
      </c>
    </row>
    <row r="4" spans="1:18" ht="30" customHeight="1" x14ac:dyDescent="0.25">
      <c r="A4" s="41">
        <v>2</v>
      </c>
      <c r="B4" s="41" t="s">
        <v>121</v>
      </c>
      <c r="C4" s="42" t="s">
        <v>136</v>
      </c>
      <c r="D4" s="43" t="s">
        <v>76</v>
      </c>
      <c r="E4" s="43" t="s">
        <v>50</v>
      </c>
      <c r="F4" s="41" t="s">
        <v>92</v>
      </c>
      <c r="G4" s="41" t="s">
        <v>257</v>
      </c>
      <c r="H4" s="44">
        <v>5.4630000000000001</v>
      </c>
      <c r="I4" s="45" t="s">
        <v>111</v>
      </c>
      <c r="J4" s="39">
        <v>4528130</v>
      </c>
      <c r="K4" s="39">
        <f t="shared" ref="K4:K16" si="4">ROUNDDOWN(J4*M4,2)</f>
        <v>2264065</v>
      </c>
      <c r="L4" s="46">
        <f t="shared" ref="L4:L16" si="5">J4-K4</f>
        <v>2264065</v>
      </c>
      <c r="M4" s="47">
        <v>0.5</v>
      </c>
      <c r="N4" s="39">
        <v>2264065</v>
      </c>
      <c r="O4" s="1" t="b">
        <f t="shared" si="0"/>
        <v>1</v>
      </c>
      <c r="P4" s="37">
        <f t="shared" si="1"/>
        <v>0.5</v>
      </c>
      <c r="Q4" s="38" t="b">
        <f t="shared" si="2"/>
        <v>1</v>
      </c>
      <c r="R4" s="38" t="b">
        <f t="shared" si="3"/>
        <v>1</v>
      </c>
    </row>
    <row r="5" spans="1:18" ht="30" customHeight="1" x14ac:dyDescent="0.25">
      <c r="A5" s="41">
        <v>3</v>
      </c>
      <c r="B5" s="41" t="s">
        <v>122</v>
      </c>
      <c r="C5" s="42" t="s">
        <v>136</v>
      </c>
      <c r="D5" s="43" t="s">
        <v>77</v>
      </c>
      <c r="E5" s="43">
        <v>2405</v>
      </c>
      <c r="F5" s="41" t="s">
        <v>93</v>
      </c>
      <c r="G5" s="41" t="s">
        <v>257</v>
      </c>
      <c r="H5" s="44">
        <v>3.1030000000000002</v>
      </c>
      <c r="I5" s="45" t="s">
        <v>110</v>
      </c>
      <c r="J5" s="39">
        <v>2960134</v>
      </c>
      <c r="K5" s="39">
        <f t="shared" si="4"/>
        <v>1480067</v>
      </c>
      <c r="L5" s="46">
        <f t="shared" si="5"/>
        <v>1480067</v>
      </c>
      <c r="M5" s="47">
        <v>0.5</v>
      </c>
      <c r="N5" s="39">
        <v>1480067</v>
      </c>
      <c r="O5" s="1" t="b">
        <f t="shared" si="0"/>
        <v>1</v>
      </c>
      <c r="P5" s="37">
        <f t="shared" si="1"/>
        <v>0.5</v>
      </c>
      <c r="Q5" s="38" t="b">
        <f t="shared" si="2"/>
        <v>1</v>
      </c>
      <c r="R5" s="38" t="b">
        <f t="shared" si="3"/>
        <v>1</v>
      </c>
    </row>
    <row r="6" spans="1:18" ht="30" customHeight="1" x14ac:dyDescent="0.25">
      <c r="A6" s="41">
        <v>4</v>
      </c>
      <c r="B6" s="41" t="s">
        <v>123</v>
      </c>
      <c r="C6" s="42" t="s">
        <v>136</v>
      </c>
      <c r="D6" s="43" t="s">
        <v>78</v>
      </c>
      <c r="E6" s="43" t="s">
        <v>107</v>
      </c>
      <c r="F6" s="41" t="s">
        <v>94</v>
      </c>
      <c r="G6" s="41" t="s">
        <v>257</v>
      </c>
      <c r="H6" s="44">
        <v>0.78300000000000003</v>
      </c>
      <c r="I6" s="45" t="s">
        <v>112</v>
      </c>
      <c r="J6" s="39">
        <v>1800875</v>
      </c>
      <c r="K6" s="39">
        <f t="shared" si="4"/>
        <v>900437.5</v>
      </c>
      <c r="L6" s="46">
        <f t="shared" si="5"/>
        <v>900437.5</v>
      </c>
      <c r="M6" s="47">
        <v>0.5</v>
      </c>
      <c r="N6" s="39">
        <v>900437.5</v>
      </c>
      <c r="O6" s="1" t="b">
        <f t="shared" si="0"/>
        <v>1</v>
      </c>
      <c r="P6" s="37">
        <f t="shared" si="1"/>
        <v>0.5</v>
      </c>
      <c r="Q6" s="38" t="b">
        <f t="shared" si="2"/>
        <v>1</v>
      </c>
      <c r="R6" s="38" t="b">
        <f t="shared" si="3"/>
        <v>1</v>
      </c>
    </row>
    <row r="7" spans="1:18" ht="30" customHeight="1" x14ac:dyDescent="0.25">
      <c r="A7" s="41">
        <v>5</v>
      </c>
      <c r="B7" s="41" t="s">
        <v>124</v>
      </c>
      <c r="C7" s="42" t="s">
        <v>136</v>
      </c>
      <c r="D7" s="48" t="s">
        <v>79</v>
      </c>
      <c r="E7" s="48" t="s">
        <v>42</v>
      </c>
      <c r="F7" s="49" t="s">
        <v>95</v>
      </c>
      <c r="G7" s="41" t="s">
        <v>257</v>
      </c>
      <c r="H7" s="44">
        <v>2.383</v>
      </c>
      <c r="I7" s="45" t="s">
        <v>113</v>
      </c>
      <c r="J7" s="50">
        <v>2832811</v>
      </c>
      <c r="K7" s="39">
        <f t="shared" si="4"/>
        <v>1558046.05</v>
      </c>
      <c r="L7" s="46">
        <f t="shared" si="5"/>
        <v>1274764.95</v>
      </c>
      <c r="M7" s="47">
        <v>0.55000000000000004</v>
      </c>
      <c r="N7" s="39">
        <v>1558046.05</v>
      </c>
      <c r="O7" s="1" t="b">
        <f t="shared" si="0"/>
        <v>1</v>
      </c>
      <c r="P7" s="37">
        <f t="shared" si="1"/>
        <v>0.55000000000000004</v>
      </c>
      <c r="Q7" s="38" t="b">
        <f t="shared" si="2"/>
        <v>1</v>
      </c>
      <c r="R7" s="38" t="b">
        <f t="shared" si="3"/>
        <v>1</v>
      </c>
    </row>
    <row r="8" spans="1:18" ht="30" customHeight="1" x14ac:dyDescent="0.25">
      <c r="A8" s="41">
        <v>6</v>
      </c>
      <c r="B8" s="41" t="s">
        <v>125</v>
      </c>
      <c r="C8" s="42" t="s">
        <v>136</v>
      </c>
      <c r="D8" s="43" t="s">
        <v>80</v>
      </c>
      <c r="E8" s="43" t="s">
        <v>41</v>
      </c>
      <c r="F8" s="41" t="s">
        <v>96</v>
      </c>
      <c r="G8" s="41" t="s">
        <v>257</v>
      </c>
      <c r="H8" s="44">
        <v>1.6459999999999999</v>
      </c>
      <c r="I8" s="45" t="s">
        <v>114</v>
      </c>
      <c r="J8" s="40">
        <v>4042842</v>
      </c>
      <c r="K8" s="39">
        <f t="shared" si="4"/>
        <v>2223563.1</v>
      </c>
      <c r="L8" s="46">
        <f t="shared" si="5"/>
        <v>1819278.9</v>
      </c>
      <c r="M8" s="47">
        <v>0.55000000000000004</v>
      </c>
      <c r="N8" s="39">
        <v>2223563.1</v>
      </c>
      <c r="O8" s="1" t="b">
        <f t="shared" si="0"/>
        <v>1</v>
      </c>
      <c r="P8" s="37">
        <f t="shared" si="1"/>
        <v>0.55000000000000004</v>
      </c>
      <c r="Q8" s="38" t="b">
        <f t="shared" si="2"/>
        <v>1</v>
      </c>
      <c r="R8" s="38" t="b">
        <f t="shared" si="3"/>
        <v>1</v>
      </c>
    </row>
    <row r="9" spans="1:18" ht="30" customHeight="1" x14ac:dyDescent="0.25">
      <c r="A9" s="41">
        <v>7</v>
      </c>
      <c r="B9" s="41" t="s">
        <v>126</v>
      </c>
      <c r="C9" s="42" t="s">
        <v>136</v>
      </c>
      <c r="D9" s="43" t="s">
        <v>81</v>
      </c>
      <c r="E9" s="43" t="s">
        <v>49</v>
      </c>
      <c r="F9" s="41" t="s">
        <v>97</v>
      </c>
      <c r="G9" s="41" t="s">
        <v>257</v>
      </c>
      <c r="H9" s="44">
        <v>3.5569999999999999</v>
      </c>
      <c r="I9" s="45" t="s">
        <v>112</v>
      </c>
      <c r="J9" s="40">
        <v>2874822</v>
      </c>
      <c r="K9" s="39">
        <f>ROUNDDOWN(J9*M9,2)</f>
        <v>2299857.6</v>
      </c>
      <c r="L9" s="46">
        <f t="shared" si="5"/>
        <v>574964.39999999991</v>
      </c>
      <c r="M9" s="47">
        <v>0.8</v>
      </c>
      <c r="N9" s="39">
        <f>K9</f>
        <v>2299857.6</v>
      </c>
      <c r="O9" s="1" t="b">
        <f t="shared" si="0"/>
        <v>1</v>
      </c>
      <c r="P9" s="37">
        <f t="shared" si="1"/>
        <v>0.8</v>
      </c>
      <c r="Q9" s="38" t="b">
        <f t="shared" si="2"/>
        <v>1</v>
      </c>
      <c r="R9" s="38" t="b">
        <f t="shared" si="3"/>
        <v>1</v>
      </c>
    </row>
    <row r="10" spans="1:18" ht="30" customHeight="1" x14ac:dyDescent="0.25">
      <c r="A10" s="41">
        <v>8</v>
      </c>
      <c r="B10" s="41" t="s">
        <v>127</v>
      </c>
      <c r="C10" s="42" t="s">
        <v>136</v>
      </c>
      <c r="D10" s="43" t="s">
        <v>82</v>
      </c>
      <c r="E10" s="43" t="s">
        <v>47</v>
      </c>
      <c r="F10" s="41" t="s">
        <v>98</v>
      </c>
      <c r="G10" s="41" t="s">
        <v>257</v>
      </c>
      <c r="H10" s="44">
        <v>1.82</v>
      </c>
      <c r="I10" s="45" t="s">
        <v>115</v>
      </c>
      <c r="J10" s="39">
        <v>1853222</v>
      </c>
      <c r="K10" s="39">
        <f t="shared" si="4"/>
        <v>926611</v>
      </c>
      <c r="L10" s="46">
        <f t="shared" si="5"/>
        <v>926611</v>
      </c>
      <c r="M10" s="47">
        <v>0.5</v>
      </c>
      <c r="N10" s="39">
        <v>926611</v>
      </c>
      <c r="O10" s="1" t="b">
        <f t="shared" si="0"/>
        <v>1</v>
      </c>
      <c r="P10" s="37">
        <f t="shared" si="1"/>
        <v>0.5</v>
      </c>
      <c r="Q10" s="38" t="b">
        <f t="shared" si="2"/>
        <v>1</v>
      </c>
      <c r="R10" s="38" t="b">
        <f t="shared" si="3"/>
        <v>1</v>
      </c>
    </row>
    <row r="11" spans="1:18" ht="30" customHeight="1" x14ac:dyDescent="0.25">
      <c r="A11" s="41">
        <v>9</v>
      </c>
      <c r="B11" s="41" t="s">
        <v>128</v>
      </c>
      <c r="C11" s="42" t="s">
        <v>136</v>
      </c>
      <c r="D11" s="48" t="s">
        <v>83</v>
      </c>
      <c r="E11" s="48" t="s">
        <v>44</v>
      </c>
      <c r="F11" s="49" t="s">
        <v>99</v>
      </c>
      <c r="G11" s="41" t="s">
        <v>257</v>
      </c>
      <c r="H11" s="44">
        <v>3.26</v>
      </c>
      <c r="I11" s="45" t="s">
        <v>110</v>
      </c>
      <c r="J11" s="50">
        <v>1949996</v>
      </c>
      <c r="K11" s="39">
        <f t="shared" si="4"/>
        <v>1072497.8</v>
      </c>
      <c r="L11" s="46">
        <f t="shared" si="5"/>
        <v>877498.2</v>
      </c>
      <c r="M11" s="47">
        <v>0.55000000000000004</v>
      </c>
      <c r="N11" s="39">
        <v>1072497.8</v>
      </c>
      <c r="O11" s="1" t="b">
        <f t="shared" si="0"/>
        <v>1</v>
      </c>
      <c r="P11" s="37">
        <f t="shared" si="1"/>
        <v>0.55000000000000004</v>
      </c>
      <c r="Q11" s="38" t="b">
        <f t="shared" si="2"/>
        <v>1</v>
      </c>
      <c r="R11" s="38" t="b">
        <f t="shared" si="3"/>
        <v>1</v>
      </c>
    </row>
    <row r="12" spans="1:18" ht="30" customHeight="1" x14ac:dyDescent="0.25">
      <c r="A12" s="41">
        <v>10</v>
      </c>
      <c r="B12" s="41" t="s">
        <v>129</v>
      </c>
      <c r="C12" s="42" t="s">
        <v>136</v>
      </c>
      <c r="D12" s="48" t="s">
        <v>84</v>
      </c>
      <c r="E12" s="48" t="s">
        <v>48</v>
      </c>
      <c r="F12" s="49" t="s">
        <v>100</v>
      </c>
      <c r="G12" s="41" t="s">
        <v>257</v>
      </c>
      <c r="H12" s="44">
        <v>1.05</v>
      </c>
      <c r="I12" s="45" t="s">
        <v>116</v>
      </c>
      <c r="J12" s="51">
        <v>2580000</v>
      </c>
      <c r="K12" s="39">
        <f t="shared" si="4"/>
        <v>1290000</v>
      </c>
      <c r="L12" s="46">
        <f t="shared" si="5"/>
        <v>1290000</v>
      </c>
      <c r="M12" s="47">
        <v>0.5</v>
      </c>
      <c r="N12" s="39">
        <v>1290000</v>
      </c>
      <c r="O12" s="1" t="b">
        <f t="shared" si="0"/>
        <v>1</v>
      </c>
      <c r="P12" s="37">
        <f t="shared" si="1"/>
        <v>0.5</v>
      </c>
      <c r="Q12" s="38" t="b">
        <f t="shared" si="2"/>
        <v>1</v>
      </c>
      <c r="R12" s="38" t="b">
        <f t="shared" si="3"/>
        <v>1</v>
      </c>
    </row>
    <row r="13" spans="1:18" ht="30" customHeight="1" x14ac:dyDescent="0.25">
      <c r="A13" s="41">
        <v>11</v>
      </c>
      <c r="B13" s="41" t="s">
        <v>131</v>
      </c>
      <c r="C13" s="42" t="s">
        <v>136</v>
      </c>
      <c r="D13" s="48" t="s">
        <v>86</v>
      </c>
      <c r="E13" s="48" t="s">
        <v>108</v>
      </c>
      <c r="F13" s="49" t="s">
        <v>102</v>
      </c>
      <c r="G13" s="41" t="s">
        <v>257</v>
      </c>
      <c r="H13" s="44">
        <v>1.1930000000000001</v>
      </c>
      <c r="I13" s="45" t="s">
        <v>117</v>
      </c>
      <c r="J13" s="51">
        <v>2105000</v>
      </c>
      <c r="K13" s="39">
        <f t="shared" si="4"/>
        <v>1052500</v>
      </c>
      <c r="L13" s="46">
        <f t="shared" si="5"/>
        <v>1052500</v>
      </c>
      <c r="M13" s="47">
        <v>0.5</v>
      </c>
      <c r="N13" s="39">
        <v>1052500</v>
      </c>
      <c r="O13" s="1" t="b">
        <f t="shared" si="0"/>
        <v>1</v>
      </c>
      <c r="P13" s="37">
        <f t="shared" si="1"/>
        <v>0.5</v>
      </c>
      <c r="Q13" s="38" t="b">
        <f t="shared" si="2"/>
        <v>1</v>
      </c>
      <c r="R13" s="38" t="b">
        <f t="shared" si="3"/>
        <v>1</v>
      </c>
    </row>
    <row r="14" spans="1:18" ht="30" customHeight="1" x14ac:dyDescent="0.25">
      <c r="A14" s="41">
        <v>12</v>
      </c>
      <c r="B14" s="41" t="s">
        <v>132</v>
      </c>
      <c r="C14" s="42" t="s">
        <v>136</v>
      </c>
      <c r="D14" s="43" t="s">
        <v>87</v>
      </c>
      <c r="E14" s="43">
        <v>2472011</v>
      </c>
      <c r="F14" s="41" t="s">
        <v>103</v>
      </c>
      <c r="G14" s="41" t="s">
        <v>257</v>
      </c>
      <c r="H14" s="44">
        <v>0.44</v>
      </c>
      <c r="I14" s="45" t="s">
        <v>118</v>
      </c>
      <c r="J14" s="40">
        <v>1102000</v>
      </c>
      <c r="K14" s="39">
        <f t="shared" si="4"/>
        <v>551000</v>
      </c>
      <c r="L14" s="46">
        <f t="shared" si="5"/>
        <v>551000</v>
      </c>
      <c r="M14" s="47">
        <v>0.5</v>
      </c>
      <c r="N14" s="39">
        <v>551000</v>
      </c>
      <c r="O14" s="1" t="b">
        <f t="shared" si="0"/>
        <v>1</v>
      </c>
      <c r="P14" s="37">
        <f t="shared" si="1"/>
        <v>0.5</v>
      </c>
      <c r="Q14" s="38" t="b">
        <f t="shared" si="2"/>
        <v>1</v>
      </c>
      <c r="R14" s="38" t="b">
        <f t="shared" si="3"/>
        <v>1</v>
      </c>
    </row>
    <row r="15" spans="1:18" ht="30" customHeight="1" x14ac:dyDescent="0.25">
      <c r="A15" s="41">
        <v>13</v>
      </c>
      <c r="B15" s="41" t="s">
        <v>133</v>
      </c>
      <c r="C15" s="42" t="s">
        <v>136</v>
      </c>
      <c r="D15" s="52" t="s">
        <v>88</v>
      </c>
      <c r="E15" s="52" t="s">
        <v>46</v>
      </c>
      <c r="F15" s="53" t="s">
        <v>104</v>
      </c>
      <c r="G15" s="41" t="s">
        <v>257</v>
      </c>
      <c r="H15" s="44">
        <v>1.8</v>
      </c>
      <c r="I15" s="45" t="s">
        <v>110</v>
      </c>
      <c r="J15" s="54">
        <v>2966630</v>
      </c>
      <c r="K15" s="39">
        <f t="shared" si="4"/>
        <v>1483315</v>
      </c>
      <c r="L15" s="46">
        <f t="shared" si="5"/>
        <v>1483315</v>
      </c>
      <c r="M15" s="47">
        <v>0.5</v>
      </c>
      <c r="N15" s="39">
        <v>1483315</v>
      </c>
      <c r="O15" s="1" t="b">
        <f t="shared" si="0"/>
        <v>1</v>
      </c>
      <c r="P15" s="37">
        <f t="shared" si="1"/>
        <v>0.5</v>
      </c>
      <c r="Q15" s="38" t="b">
        <f t="shared" si="2"/>
        <v>1</v>
      </c>
      <c r="R15" s="38" t="b">
        <f t="shared" si="3"/>
        <v>1</v>
      </c>
    </row>
    <row r="16" spans="1:18" ht="30" customHeight="1" x14ac:dyDescent="0.25">
      <c r="A16" s="41">
        <v>14</v>
      </c>
      <c r="B16" s="41" t="s">
        <v>134</v>
      </c>
      <c r="C16" s="42" t="s">
        <v>136</v>
      </c>
      <c r="D16" s="43" t="s">
        <v>89</v>
      </c>
      <c r="E16" s="43" t="s">
        <v>109</v>
      </c>
      <c r="F16" s="41" t="s">
        <v>105</v>
      </c>
      <c r="G16" s="41" t="s">
        <v>257</v>
      </c>
      <c r="H16" s="44">
        <v>0.92300000000000004</v>
      </c>
      <c r="I16" s="45" t="s">
        <v>113</v>
      </c>
      <c r="J16" s="40">
        <v>3654364</v>
      </c>
      <c r="K16" s="39">
        <f t="shared" si="4"/>
        <v>1827182</v>
      </c>
      <c r="L16" s="46">
        <f t="shared" si="5"/>
        <v>1827182</v>
      </c>
      <c r="M16" s="47">
        <v>0.5</v>
      </c>
      <c r="N16" s="39">
        <v>1827182</v>
      </c>
      <c r="O16" s="1" t="b">
        <f t="shared" si="0"/>
        <v>1</v>
      </c>
      <c r="P16" s="37">
        <f t="shared" si="1"/>
        <v>0.5</v>
      </c>
      <c r="Q16" s="38" t="b">
        <f t="shared" si="2"/>
        <v>1</v>
      </c>
      <c r="R16" s="38" t="b">
        <f t="shared" si="3"/>
        <v>1</v>
      </c>
    </row>
    <row r="17" spans="1:18" ht="30" customHeight="1" x14ac:dyDescent="0.25">
      <c r="A17" s="41">
        <v>15</v>
      </c>
      <c r="B17" s="41" t="s">
        <v>135</v>
      </c>
      <c r="C17" s="42" t="s">
        <v>136</v>
      </c>
      <c r="D17" s="43" t="s">
        <v>90</v>
      </c>
      <c r="E17" s="43" t="s">
        <v>45</v>
      </c>
      <c r="F17" s="41" t="s">
        <v>106</v>
      </c>
      <c r="G17" s="41" t="s">
        <v>257</v>
      </c>
      <c r="H17" s="44">
        <v>0.44</v>
      </c>
      <c r="I17" s="45" t="s">
        <v>119</v>
      </c>
      <c r="J17" s="40">
        <v>528000</v>
      </c>
      <c r="K17" s="39">
        <f t="shared" ref="K17" si="6">ROUNDDOWN(J17*M17,2)</f>
        <v>264000</v>
      </c>
      <c r="L17" s="46">
        <f t="shared" ref="L17" si="7">J17-K17</f>
        <v>264000</v>
      </c>
      <c r="M17" s="47">
        <v>0.5</v>
      </c>
      <c r="N17" s="40">
        <v>264000</v>
      </c>
      <c r="O17" s="1" t="b">
        <f t="shared" ref="O17:O18" si="8">K17=SUM(N17:N17)</f>
        <v>1</v>
      </c>
      <c r="P17" s="37">
        <f t="shared" ref="P17:P18" si="9">ROUND(K17/J17,4)</f>
        <v>0.5</v>
      </c>
      <c r="Q17" s="38" t="b">
        <f t="shared" ref="Q17:Q18" si="10">P17=M17</f>
        <v>1</v>
      </c>
      <c r="R17" s="38" t="b">
        <f t="shared" ref="R17:R18" si="11">J17=K17+L17</f>
        <v>1</v>
      </c>
    </row>
    <row r="18" spans="1:18" ht="30" customHeight="1" x14ac:dyDescent="0.25">
      <c r="A18" s="115" t="s">
        <v>353</v>
      </c>
      <c r="B18" s="116" t="s">
        <v>130</v>
      </c>
      <c r="C18" s="117" t="s">
        <v>136</v>
      </c>
      <c r="D18" s="126" t="s">
        <v>85</v>
      </c>
      <c r="E18" s="126">
        <v>2470011</v>
      </c>
      <c r="F18" s="116" t="s">
        <v>101</v>
      </c>
      <c r="G18" s="116" t="s">
        <v>257</v>
      </c>
      <c r="H18" s="120">
        <v>2.2370000000000001</v>
      </c>
      <c r="I18" s="121" t="s">
        <v>113</v>
      </c>
      <c r="J18" s="144">
        <v>6118899</v>
      </c>
      <c r="K18" s="123">
        <v>3059449.5</v>
      </c>
      <c r="L18" s="124">
        <v>3059449.5</v>
      </c>
      <c r="M18" s="125">
        <v>0.8</v>
      </c>
      <c r="N18" s="123">
        <v>3059449.5</v>
      </c>
      <c r="O18" s="1" t="b">
        <f t="shared" si="8"/>
        <v>1</v>
      </c>
      <c r="P18" s="37">
        <f t="shared" si="9"/>
        <v>0.5</v>
      </c>
      <c r="Q18" s="38" t="b">
        <f t="shared" si="10"/>
        <v>0</v>
      </c>
      <c r="R18" s="38" t="b">
        <f t="shared" si="11"/>
        <v>1</v>
      </c>
    </row>
    <row r="19" spans="1:18" ht="20.100000000000001" customHeight="1" x14ac:dyDescent="0.25">
      <c r="A19" s="139" t="s">
        <v>37</v>
      </c>
      <c r="B19" s="139"/>
      <c r="C19" s="139"/>
      <c r="D19" s="139"/>
      <c r="E19" s="139"/>
      <c r="F19" s="139"/>
      <c r="G19" s="139"/>
      <c r="H19" s="55">
        <f>SUM(H3:H18)</f>
        <v>38.323999999999998</v>
      </c>
      <c r="I19" s="56" t="s">
        <v>12</v>
      </c>
      <c r="J19" s="57">
        <f>SUM(J3:J18)</f>
        <v>49407971</v>
      </c>
      <c r="K19" s="57">
        <f>SUM(K3:K18)</f>
        <v>26007714.550000001</v>
      </c>
      <c r="L19" s="57">
        <f>SUM(L3:L18)</f>
        <v>23400256.449999999</v>
      </c>
      <c r="M19" s="59" t="s">
        <v>12</v>
      </c>
      <c r="N19" s="58">
        <f>SUM(N3:N18)</f>
        <v>26007714.550000001</v>
      </c>
      <c r="O19" s="1" t="b">
        <f t="shared" si="0"/>
        <v>1</v>
      </c>
      <c r="P19" s="37">
        <f t="shared" si="1"/>
        <v>0.52639999999999998</v>
      </c>
      <c r="Q19" s="38" t="s">
        <v>12</v>
      </c>
      <c r="R19" s="38" t="b">
        <f t="shared" si="3"/>
        <v>1</v>
      </c>
    </row>
    <row r="20" spans="1:18" x14ac:dyDescent="0.25">
      <c r="A20" s="31"/>
      <c r="B20" s="31"/>
      <c r="C20" s="31"/>
      <c r="D20" s="31"/>
      <c r="E20" s="31"/>
      <c r="F20" s="31"/>
      <c r="G20" s="31"/>
    </row>
    <row r="21" spans="1:18" x14ac:dyDescent="0.25">
      <c r="A21" s="30" t="s">
        <v>38</v>
      </c>
      <c r="B21" s="30"/>
      <c r="C21" s="30"/>
      <c r="D21" s="30"/>
      <c r="E21" s="30"/>
      <c r="F21" s="30"/>
      <c r="G21" s="30"/>
      <c r="H21" s="30"/>
      <c r="I21" s="13"/>
      <c r="J21" s="13"/>
      <c r="K21" s="5"/>
      <c r="L21" s="13"/>
      <c r="M21" s="13"/>
      <c r="N21" s="1"/>
      <c r="O21" s="13"/>
      <c r="R21" s="38"/>
    </row>
    <row r="22" spans="1:18" ht="28.5" customHeight="1" x14ac:dyDescent="0.25">
      <c r="A22" s="136" t="s">
        <v>34</v>
      </c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</row>
    <row r="23" spans="1:18" x14ac:dyDescent="0.25">
      <c r="B23" s="32"/>
      <c r="C23" s="32"/>
      <c r="D23" s="32"/>
      <c r="E23" s="32"/>
      <c r="F23" s="32"/>
      <c r="G23" s="32"/>
      <c r="J23" s="27"/>
    </row>
  </sheetData>
  <mergeCells count="15">
    <mergeCell ref="A22:O22"/>
    <mergeCell ref="D1:D2"/>
    <mergeCell ref="E1:E2"/>
    <mergeCell ref="A19:G19"/>
    <mergeCell ref="A1:A2"/>
    <mergeCell ref="B1:B2"/>
    <mergeCell ref="C1:C2"/>
    <mergeCell ref="F1:F2"/>
    <mergeCell ref="G1:G2"/>
    <mergeCell ref="L1:L2"/>
    <mergeCell ref="M1:M2"/>
    <mergeCell ref="H1:H2"/>
    <mergeCell ref="I1:I2"/>
    <mergeCell ref="J1:J2"/>
    <mergeCell ref="K1:K2"/>
  </mergeCells>
  <conditionalFormatting sqref="O3:R19">
    <cfRule type="cellIs" dxfId="15" priority="15" operator="equal">
      <formula>FALSE</formula>
    </cfRule>
  </conditionalFormatting>
  <conditionalFormatting sqref="O3:Q19">
    <cfRule type="containsText" dxfId="14" priority="13" operator="containsText" text="fałsz">
      <formula>NOT(ISERROR(SEARCH("fałsz",O3)))</formula>
    </cfRule>
  </conditionalFormatting>
  <conditionalFormatting sqref="R21">
    <cfRule type="cellIs" dxfId="13" priority="12" operator="equal">
      <formula>FALSE</formula>
    </cfRule>
  </conditionalFormatting>
  <conditionalFormatting sqref="R21">
    <cfRule type="cellIs" dxfId="12" priority="11" operator="equal">
      <formula>FALSE</formula>
    </cfRule>
  </conditionalFormatting>
  <dataValidations disablePrompts="1" count="2">
    <dataValidation type="list" allowBlank="1" showInputMessage="1" showErrorMessage="1" sqref="G3:G18" xr:uid="{7626797F-4DEE-4CEC-BC3C-30282A06BB26}">
      <formula1>"R"</formula1>
    </dataValidation>
    <dataValidation type="list" allowBlank="1" showInputMessage="1" showErrorMessage="1" sqref="C3:C18" xr:uid="{6B39E503-21B5-4DB0-9BB2-0DFD77693247}">
      <formula1>"N"</formula1>
    </dataValidation>
  </dataValidations>
  <pageMargins left="0.23622047244094491" right="0.23622047244094491" top="0.74803149606299213" bottom="0.74803149606299213" header="0.31496062992125984" footer="0.31496062992125984"/>
  <pageSetup paperSize="8" scale="84" fitToHeight="0" orientation="landscape" r:id="rId1"/>
  <headerFooter>
    <oddHeader>&amp;LWojewództwo Śląskie - zadania powiatowe lista podstawowa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05BE2-52C9-4F4B-B919-F7D68C50D34D}">
  <sheetPr>
    <pageSetUpPr fitToPage="1"/>
  </sheetPr>
  <dimension ref="A1:S40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1" width="5.5703125" style="3" customWidth="1"/>
    <col min="2" max="2" width="8.42578125" style="3" bestFit="1" customWidth="1"/>
    <col min="3" max="3" width="14.7109375" style="3" bestFit="1" customWidth="1"/>
    <col min="4" max="4" width="18.28515625" style="3" bestFit="1" customWidth="1"/>
    <col min="5" max="6" width="15.7109375" style="3" customWidth="1"/>
    <col min="7" max="7" width="63" style="3" bestFit="1" customWidth="1"/>
    <col min="8" max="8" width="15.7109375" style="3" customWidth="1"/>
    <col min="9" max="9" width="14.28515625" style="3" bestFit="1" customWidth="1"/>
    <col min="10" max="10" width="15.7109375" style="3" customWidth="1"/>
    <col min="11" max="11" width="15.7109375" style="4" customWidth="1"/>
    <col min="12" max="13" width="15.7109375" style="3" customWidth="1"/>
    <col min="14" max="14" width="15.7109375" style="1" customWidth="1"/>
    <col min="15" max="15" width="15.7109375" style="3" customWidth="1"/>
    <col min="16" max="16" width="15.7109375" style="35" customWidth="1"/>
    <col min="17" max="18" width="15.7109375" style="1" customWidth="1"/>
    <col min="19" max="19" width="15.7109375" style="35" customWidth="1"/>
    <col min="20" max="16384" width="9.140625" style="3"/>
  </cols>
  <sheetData>
    <row r="1" spans="1:19" ht="33.75" customHeight="1" x14ac:dyDescent="0.25">
      <c r="A1" s="140" t="s">
        <v>4</v>
      </c>
      <c r="B1" s="140" t="s">
        <v>5</v>
      </c>
      <c r="C1" s="141" t="s">
        <v>40</v>
      </c>
      <c r="D1" s="137" t="s">
        <v>6</v>
      </c>
      <c r="E1" s="137" t="s">
        <v>27</v>
      </c>
      <c r="F1" s="137" t="s">
        <v>13</v>
      </c>
      <c r="G1" s="137" t="s">
        <v>7</v>
      </c>
      <c r="H1" s="140" t="s">
        <v>22</v>
      </c>
      <c r="I1" s="140" t="s">
        <v>8</v>
      </c>
      <c r="J1" s="140" t="s">
        <v>21</v>
      </c>
      <c r="K1" s="143" t="s">
        <v>9</v>
      </c>
      <c r="L1" s="140" t="s">
        <v>14</v>
      </c>
      <c r="M1" s="137" t="s">
        <v>11</v>
      </c>
      <c r="N1" s="140" t="s">
        <v>10</v>
      </c>
      <c r="O1" s="61" t="s">
        <v>39</v>
      </c>
      <c r="P1" s="1"/>
    </row>
    <row r="2" spans="1:19" ht="33.75" customHeight="1" x14ac:dyDescent="0.25">
      <c r="A2" s="140"/>
      <c r="B2" s="140"/>
      <c r="C2" s="142"/>
      <c r="D2" s="138"/>
      <c r="E2" s="138"/>
      <c r="F2" s="138"/>
      <c r="G2" s="138"/>
      <c r="H2" s="140"/>
      <c r="I2" s="140"/>
      <c r="J2" s="140"/>
      <c r="K2" s="143"/>
      <c r="L2" s="140"/>
      <c r="M2" s="138"/>
      <c r="N2" s="140"/>
      <c r="O2" s="61">
        <v>2023</v>
      </c>
      <c r="P2" s="1" t="s">
        <v>23</v>
      </c>
      <c r="Q2" s="1" t="s">
        <v>24</v>
      </c>
      <c r="R2" s="1" t="s">
        <v>25</v>
      </c>
      <c r="S2" s="36" t="s">
        <v>26</v>
      </c>
    </row>
    <row r="3" spans="1:19" ht="30" customHeight="1" x14ac:dyDescent="0.25">
      <c r="A3" s="41">
        <v>1</v>
      </c>
      <c r="B3" s="41" t="s">
        <v>199</v>
      </c>
      <c r="C3" s="42" t="s">
        <v>136</v>
      </c>
      <c r="D3" s="43" t="s">
        <v>137</v>
      </c>
      <c r="E3" s="43" t="s">
        <v>230</v>
      </c>
      <c r="F3" s="43" t="s">
        <v>57</v>
      </c>
      <c r="G3" s="41" t="s">
        <v>168</v>
      </c>
      <c r="H3" s="41" t="s">
        <v>257</v>
      </c>
      <c r="I3" s="44">
        <v>1.9750000000000001</v>
      </c>
      <c r="J3" s="45" t="s">
        <v>110</v>
      </c>
      <c r="K3" s="39">
        <v>1692650</v>
      </c>
      <c r="L3" s="39">
        <f>ROUNDDOWN(K3*N3,2)</f>
        <v>846325</v>
      </c>
      <c r="M3" s="46">
        <f>K3-L3</f>
        <v>846325</v>
      </c>
      <c r="N3" s="47">
        <v>0.5</v>
      </c>
      <c r="O3" s="39">
        <v>846325</v>
      </c>
      <c r="P3" s="1" t="b">
        <f t="shared" ref="P3:P36" si="0">L3=SUM(O3:O3)</f>
        <v>1</v>
      </c>
      <c r="Q3" s="37">
        <f>ROUND(L3/K3,4)</f>
        <v>0.5</v>
      </c>
      <c r="R3" s="38" t="b">
        <f>Q3=N3</f>
        <v>1</v>
      </c>
      <c r="S3" s="38" t="b">
        <f t="shared" ref="S3:S36" si="1">K3=L3+M3</f>
        <v>1</v>
      </c>
    </row>
    <row r="4" spans="1:19" ht="30" customHeight="1" x14ac:dyDescent="0.25">
      <c r="A4" s="41">
        <v>2</v>
      </c>
      <c r="B4" s="41" t="s">
        <v>200</v>
      </c>
      <c r="C4" s="42" t="s">
        <v>136</v>
      </c>
      <c r="D4" s="43" t="s">
        <v>138</v>
      </c>
      <c r="E4" s="43" t="s">
        <v>231</v>
      </c>
      <c r="F4" s="43" t="s">
        <v>66</v>
      </c>
      <c r="G4" s="41" t="s">
        <v>169</v>
      </c>
      <c r="H4" s="41" t="s">
        <v>257</v>
      </c>
      <c r="I4" s="44">
        <v>2.2719999999999998</v>
      </c>
      <c r="J4" s="45" t="s">
        <v>112</v>
      </c>
      <c r="K4" s="39">
        <v>2191291</v>
      </c>
      <c r="L4" s="39">
        <f t="shared" ref="L4:L34" si="2">ROUNDDOWN(K4*N4,2)</f>
        <v>1753032.8</v>
      </c>
      <c r="M4" s="46">
        <f t="shared" ref="M4:M35" si="3">K4-L4</f>
        <v>438258.19999999995</v>
      </c>
      <c r="N4" s="114">
        <v>0.8</v>
      </c>
      <c r="O4" s="39">
        <f>L4</f>
        <v>1753032.8</v>
      </c>
      <c r="P4" s="1" t="b">
        <f t="shared" si="0"/>
        <v>1</v>
      </c>
      <c r="Q4" s="37">
        <f t="shared" ref="Q4:Q36" si="4">ROUND(L4/K4,4)</f>
        <v>0.8</v>
      </c>
      <c r="R4" s="38" t="b">
        <f t="shared" ref="R4:R35" si="5">Q4=N4</f>
        <v>1</v>
      </c>
      <c r="S4" s="38" t="b">
        <f t="shared" si="1"/>
        <v>1</v>
      </c>
    </row>
    <row r="5" spans="1:19" ht="30" customHeight="1" x14ac:dyDescent="0.25">
      <c r="A5" s="41">
        <v>3</v>
      </c>
      <c r="B5" s="41" t="s">
        <v>201</v>
      </c>
      <c r="C5" s="42" t="s">
        <v>136</v>
      </c>
      <c r="D5" s="43" t="s">
        <v>139</v>
      </c>
      <c r="E5" s="43" t="s">
        <v>232</v>
      </c>
      <c r="F5" s="43" t="s">
        <v>59</v>
      </c>
      <c r="G5" s="41" t="s">
        <v>170</v>
      </c>
      <c r="H5" s="41" t="s">
        <v>257</v>
      </c>
      <c r="I5" s="44">
        <v>4.0880000000000001</v>
      </c>
      <c r="J5" s="45" t="s">
        <v>117</v>
      </c>
      <c r="K5" s="39">
        <v>7450988</v>
      </c>
      <c r="L5" s="39">
        <f t="shared" si="2"/>
        <v>3725494</v>
      </c>
      <c r="M5" s="46">
        <f t="shared" si="3"/>
        <v>3725494</v>
      </c>
      <c r="N5" s="47">
        <v>0.5</v>
      </c>
      <c r="O5" s="39">
        <v>3725494</v>
      </c>
      <c r="P5" s="1" t="b">
        <f t="shared" si="0"/>
        <v>1</v>
      </c>
      <c r="Q5" s="37">
        <f t="shared" si="4"/>
        <v>0.5</v>
      </c>
      <c r="R5" s="38" t="b">
        <f t="shared" si="5"/>
        <v>1</v>
      </c>
      <c r="S5" s="38" t="b">
        <f t="shared" si="1"/>
        <v>1</v>
      </c>
    </row>
    <row r="6" spans="1:19" ht="30" customHeight="1" x14ac:dyDescent="0.25">
      <c r="A6" s="41">
        <v>4</v>
      </c>
      <c r="B6" s="41" t="s">
        <v>202</v>
      </c>
      <c r="C6" s="42" t="s">
        <v>136</v>
      </c>
      <c r="D6" s="43" t="s">
        <v>140</v>
      </c>
      <c r="E6" s="43" t="s">
        <v>233</v>
      </c>
      <c r="F6" s="43" t="s">
        <v>68</v>
      </c>
      <c r="G6" s="41" t="s">
        <v>171</v>
      </c>
      <c r="H6" s="41" t="s">
        <v>257</v>
      </c>
      <c r="I6" s="44">
        <v>2.1739999999999999</v>
      </c>
      <c r="J6" s="45" t="s">
        <v>112</v>
      </c>
      <c r="K6" s="39">
        <v>1665777</v>
      </c>
      <c r="L6" s="39">
        <f t="shared" si="2"/>
        <v>832888.5</v>
      </c>
      <c r="M6" s="46">
        <f t="shared" si="3"/>
        <v>832888.5</v>
      </c>
      <c r="N6" s="47">
        <v>0.5</v>
      </c>
      <c r="O6" s="39">
        <v>832888.5</v>
      </c>
      <c r="P6" s="1" t="b">
        <f t="shared" si="0"/>
        <v>1</v>
      </c>
      <c r="Q6" s="37">
        <f t="shared" si="4"/>
        <v>0.5</v>
      </c>
      <c r="R6" s="38" t="b">
        <f t="shared" si="5"/>
        <v>1</v>
      </c>
      <c r="S6" s="38" t="b">
        <f t="shared" si="1"/>
        <v>1</v>
      </c>
    </row>
    <row r="7" spans="1:19" ht="30" customHeight="1" x14ac:dyDescent="0.25">
      <c r="A7" s="41">
        <v>5</v>
      </c>
      <c r="B7" s="41" t="s">
        <v>203</v>
      </c>
      <c r="C7" s="42" t="s">
        <v>136</v>
      </c>
      <c r="D7" s="48" t="s">
        <v>141</v>
      </c>
      <c r="E7" s="48" t="s">
        <v>234</v>
      </c>
      <c r="F7" s="48" t="s">
        <v>69</v>
      </c>
      <c r="G7" s="49" t="s">
        <v>172</v>
      </c>
      <c r="H7" s="41" t="s">
        <v>257</v>
      </c>
      <c r="I7" s="44">
        <v>1.0429999999999999</v>
      </c>
      <c r="J7" s="45" t="s">
        <v>258</v>
      </c>
      <c r="K7" s="50">
        <v>1576752</v>
      </c>
      <c r="L7" s="39">
        <f t="shared" si="2"/>
        <v>788376</v>
      </c>
      <c r="M7" s="46">
        <f t="shared" si="3"/>
        <v>788376</v>
      </c>
      <c r="N7" s="47">
        <v>0.5</v>
      </c>
      <c r="O7" s="39">
        <v>788376</v>
      </c>
      <c r="P7" s="1" t="b">
        <f t="shared" ref="P7:P28" si="6">L7=SUM(O7:O7)</f>
        <v>1</v>
      </c>
      <c r="Q7" s="37">
        <f t="shared" ref="Q7:Q28" si="7">ROUND(L7/K7,4)</f>
        <v>0.5</v>
      </c>
      <c r="R7" s="38" t="b">
        <f t="shared" ref="R7:R28" si="8">Q7=N7</f>
        <v>1</v>
      </c>
      <c r="S7" s="38" t="b">
        <f t="shared" ref="S7:S28" si="9">K7=L7+M7</f>
        <v>1</v>
      </c>
    </row>
    <row r="8" spans="1:19" ht="30" customHeight="1" x14ac:dyDescent="0.25">
      <c r="A8" s="41">
        <v>6</v>
      </c>
      <c r="B8" s="41" t="s">
        <v>204</v>
      </c>
      <c r="C8" s="42" t="s">
        <v>136</v>
      </c>
      <c r="D8" s="48" t="s">
        <v>142</v>
      </c>
      <c r="E8" s="48">
        <v>2479011</v>
      </c>
      <c r="F8" s="48" t="s">
        <v>72</v>
      </c>
      <c r="G8" s="49" t="s">
        <v>173</v>
      </c>
      <c r="H8" s="41" t="s">
        <v>257</v>
      </c>
      <c r="I8" s="44">
        <v>0.77500000000000002</v>
      </c>
      <c r="J8" s="45" t="s">
        <v>110</v>
      </c>
      <c r="K8" s="50">
        <v>1958000</v>
      </c>
      <c r="L8" s="39">
        <f t="shared" si="2"/>
        <v>979000</v>
      </c>
      <c r="M8" s="46">
        <f t="shared" si="3"/>
        <v>979000</v>
      </c>
      <c r="N8" s="47">
        <v>0.5</v>
      </c>
      <c r="O8" s="39">
        <v>979000</v>
      </c>
      <c r="P8" s="1" t="b">
        <f t="shared" si="6"/>
        <v>1</v>
      </c>
      <c r="Q8" s="37">
        <f t="shared" si="7"/>
        <v>0.5</v>
      </c>
      <c r="R8" s="38" t="b">
        <f t="shared" si="8"/>
        <v>1</v>
      </c>
      <c r="S8" s="38" t="b">
        <f t="shared" si="9"/>
        <v>1</v>
      </c>
    </row>
    <row r="9" spans="1:19" ht="30" customHeight="1" x14ac:dyDescent="0.25">
      <c r="A9" s="41">
        <v>7</v>
      </c>
      <c r="B9" s="41" t="s">
        <v>205</v>
      </c>
      <c r="C9" s="42" t="s">
        <v>136</v>
      </c>
      <c r="D9" s="48" t="s">
        <v>143</v>
      </c>
      <c r="E9" s="48" t="s">
        <v>235</v>
      </c>
      <c r="F9" s="48" t="s">
        <v>74</v>
      </c>
      <c r="G9" s="49" t="s">
        <v>174</v>
      </c>
      <c r="H9" s="41" t="s">
        <v>257</v>
      </c>
      <c r="I9" s="44">
        <v>1.571</v>
      </c>
      <c r="J9" s="45" t="s">
        <v>116</v>
      </c>
      <c r="K9" s="50">
        <v>1774499</v>
      </c>
      <c r="L9" s="39">
        <f t="shared" si="2"/>
        <v>887249.5</v>
      </c>
      <c r="M9" s="46">
        <f t="shared" si="3"/>
        <v>887249.5</v>
      </c>
      <c r="N9" s="47">
        <v>0.5</v>
      </c>
      <c r="O9" s="39">
        <v>887249.5</v>
      </c>
      <c r="P9" s="1" t="b">
        <f t="shared" si="6"/>
        <v>1</v>
      </c>
      <c r="Q9" s="37">
        <f t="shared" si="7"/>
        <v>0.5</v>
      </c>
      <c r="R9" s="38" t="b">
        <f t="shared" si="8"/>
        <v>1</v>
      </c>
      <c r="S9" s="38" t="b">
        <f t="shared" si="9"/>
        <v>1</v>
      </c>
    </row>
    <row r="10" spans="1:19" ht="30" customHeight="1" x14ac:dyDescent="0.25">
      <c r="A10" s="41">
        <v>8</v>
      </c>
      <c r="B10" s="41" t="s">
        <v>206</v>
      </c>
      <c r="C10" s="42" t="s">
        <v>136</v>
      </c>
      <c r="D10" s="48" t="s">
        <v>144</v>
      </c>
      <c r="E10" s="48" t="s">
        <v>236</v>
      </c>
      <c r="F10" s="48" t="s">
        <v>60</v>
      </c>
      <c r="G10" s="49" t="s">
        <v>175</v>
      </c>
      <c r="H10" s="41" t="s">
        <v>257</v>
      </c>
      <c r="I10" s="44">
        <v>0.33800000000000002</v>
      </c>
      <c r="J10" s="45" t="s">
        <v>259</v>
      </c>
      <c r="K10" s="50">
        <v>2142116</v>
      </c>
      <c r="L10" s="39">
        <f t="shared" si="2"/>
        <v>1071058</v>
      </c>
      <c r="M10" s="46">
        <f t="shared" si="3"/>
        <v>1071058</v>
      </c>
      <c r="N10" s="47">
        <v>0.5</v>
      </c>
      <c r="O10" s="39">
        <v>1071058</v>
      </c>
      <c r="P10" s="1" t="b">
        <f t="shared" si="6"/>
        <v>1</v>
      </c>
      <c r="Q10" s="37">
        <f t="shared" si="7"/>
        <v>0.5</v>
      </c>
      <c r="R10" s="38" t="b">
        <f t="shared" si="8"/>
        <v>1</v>
      </c>
      <c r="S10" s="38" t="b">
        <f t="shared" si="9"/>
        <v>1</v>
      </c>
    </row>
    <row r="11" spans="1:19" ht="30" customHeight="1" x14ac:dyDescent="0.25">
      <c r="A11" s="41">
        <v>9</v>
      </c>
      <c r="B11" s="41" t="s">
        <v>207</v>
      </c>
      <c r="C11" s="42" t="s">
        <v>136</v>
      </c>
      <c r="D11" s="48" t="s">
        <v>145</v>
      </c>
      <c r="E11" s="48" t="s">
        <v>237</v>
      </c>
      <c r="F11" s="48" t="s">
        <v>70</v>
      </c>
      <c r="G11" s="49" t="s">
        <v>176</v>
      </c>
      <c r="H11" s="41" t="s">
        <v>257</v>
      </c>
      <c r="I11" s="44">
        <v>1.55</v>
      </c>
      <c r="J11" s="45" t="s">
        <v>112</v>
      </c>
      <c r="K11" s="50">
        <v>5000000</v>
      </c>
      <c r="L11" s="39">
        <f t="shared" si="2"/>
        <v>2500000</v>
      </c>
      <c r="M11" s="46">
        <f t="shared" si="3"/>
        <v>2500000</v>
      </c>
      <c r="N11" s="47">
        <v>0.5</v>
      </c>
      <c r="O11" s="39">
        <v>2500000</v>
      </c>
      <c r="P11" s="1" t="b">
        <f t="shared" si="6"/>
        <v>1</v>
      </c>
      <c r="Q11" s="37">
        <f t="shared" si="7"/>
        <v>0.5</v>
      </c>
      <c r="R11" s="38" t="b">
        <f t="shared" si="8"/>
        <v>1</v>
      </c>
      <c r="S11" s="38" t="b">
        <f t="shared" si="9"/>
        <v>1</v>
      </c>
    </row>
    <row r="12" spans="1:19" ht="30" customHeight="1" x14ac:dyDescent="0.25">
      <c r="A12" s="41">
        <v>10</v>
      </c>
      <c r="B12" s="41" t="s">
        <v>208</v>
      </c>
      <c r="C12" s="42" t="s">
        <v>136</v>
      </c>
      <c r="D12" s="48" t="s">
        <v>146</v>
      </c>
      <c r="E12" s="48">
        <v>2406052</v>
      </c>
      <c r="F12" s="48" t="s">
        <v>62</v>
      </c>
      <c r="G12" s="49" t="s">
        <v>177</v>
      </c>
      <c r="H12" s="41" t="s">
        <v>257</v>
      </c>
      <c r="I12" s="44">
        <v>1.615</v>
      </c>
      <c r="J12" s="45" t="s">
        <v>259</v>
      </c>
      <c r="K12" s="50">
        <v>1272446</v>
      </c>
      <c r="L12" s="39">
        <f t="shared" si="2"/>
        <v>699845.3</v>
      </c>
      <c r="M12" s="46">
        <f t="shared" si="3"/>
        <v>572600.69999999995</v>
      </c>
      <c r="N12" s="47">
        <v>0.55000000000000004</v>
      </c>
      <c r="O12" s="39">
        <v>699845.3</v>
      </c>
      <c r="P12" s="1" t="b">
        <f t="shared" si="6"/>
        <v>1</v>
      </c>
      <c r="Q12" s="37">
        <f t="shared" si="7"/>
        <v>0.55000000000000004</v>
      </c>
      <c r="R12" s="38" t="b">
        <f t="shared" si="8"/>
        <v>1</v>
      </c>
      <c r="S12" s="38" t="b">
        <f t="shared" si="9"/>
        <v>1</v>
      </c>
    </row>
    <row r="13" spans="1:19" ht="30" customHeight="1" x14ac:dyDescent="0.25">
      <c r="A13" s="41">
        <v>11</v>
      </c>
      <c r="B13" s="41" t="s">
        <v>209</v>
      </c>
      <c r="C13" s="42" t="s">
        <v>136</v>
      </c>
      <c r="D13" s="48" t="s">
        <v>147</v>
      </c>
      <c r="E13" s="48" t="s">
        <v>238</v>
      </c>
      <c r="F13" s="48" t="s">
        <v>66</v>
      </c>
      <c r="G13" s="49" t="s">
        <v>178</v>
      </c>
      <c r="H13" s="41" t="s">
        <v>257</v>
      </c>
      <c r="I13" s="44">
        <v>1.4630000000000001</v>
      </c>
      <c r="J13" s="45" t="s">
        <v>114</v>
      </c>
      <c r="K13" s="50">
        <v>1058790</v>
      </c>
      <c r="L13" s="39">
        <f t="shared" si="2"/>
        <v>529395</v>
      </c>
      <c r="M13" s="46">
        <f t="shared" si="3"/>
        <v>529395</v>
      </c>
      <c r="N13" s="47">
        <v>0.5</v>
      </c>
      <c r="O13" s="39">
        <v>529395</v>
      </c>
      <c r="P13" s="1" t="b">
        <f t="shared" si="6"/>
        <v>1</v>
      </c>
      <c r="Q13" s="37">
        <f t="shared" si="7"/>
        <v>0.5</v>
      </c>
      <c r="R13" s="38" t="b">
        <f t="shared" si="8"/>
        <v>1</v>
      </c>
      <c r="S13" s="38" t="b">
        <f t="shared" si="9"/>
        <v>1</v>
      </c>
    </row>
    <row r="14" spans="1:19" ht="30" customHeight="1" x14ac:dyDescent="0.25">
      <c r="A14" s="41">
        <v>12</v>
      </c>
      <c r="B14" s="41" t="s">
        <v>210</v>
      </c>
      <c r="C14" s="42" t="s">
        <v>136</v>
      </c>
      <c r="D14" s="48" t="s">
        <v>148</v>
      </c>
      <c r="E14" s="48" t="s">
        <v>239</v>
      </c>
      <c r="F14" s="48" t="s">
        <v>68</v>
      </c>
      <c r="G14" s="49" t="s">
        <v>179</v>
      </c>
      <c r="H14" s="41" t="s">
        <v>257</v>
      </c>
      <c r="I14" s="44">
        <v>3.1930000000000001</v>
      </c>
      <c r="J14" s="45" t="s">
        <v>110</v>
      </c>
      <c r="K14" s="50">
        <v>2844209</v>
      </c>
      <c r="L14" s="39">
        <f t="shared" si="2"/>
        <v>1564314.95</v>
      </c>
      <c r="M14" s="46">
        <f t="shared" si="3"/>
        <v>1279894.05</v>
      </c>
      <c r="N14" s="47">
        <v>0.55000000000000004</v>
      </c>
      <c r="O14" s="39">
        <v>1564314.95</v>
      </c>
      <c r="P14" s="1" t="b">
        <f t="shared" si="6"/>
        <v>1</v>
      </c>
      <c r="Q14" s="37">
        <f t="shared" si="7"/>
        <v>0.55000000000000004</v>
      </c>
      <c r="R14" s="38" t="b">
        <f t="shared" si="8"/>
        <v>1</v>
      </c>
      <c r="S14" s="38" t="b">
        <f t="shared" si="9"/>
        <v>1</v>
      </c>
    </row>
    <row r="15" spans="1:19" ht="30" customHeight="1" x14ac:dyDescent="0.25">
      <c r="A15" s="41">
        <v>13</v>
      </c>
      <c r="B15" s="41" t="s">
        <v>211</v>
      </c>
      <c r="C15" s="42" t="s">
        <v>136</v>
      </c>
      <c r="D15" s="48" t="s">
        <v>149</v>
      </c>
      <c r="E15" s="48" t="s">
        <v>240</v>
      </c>
      <c r="F15" s="48" t="s">
        <v>65</v>
      </c>
      <c r="G15" s="49" t="s">
        <v>180</v>
      </c>
      <c r="H15" s="41" t="s">
        <v>257</v>
      </c>
      <c r="I15" s="44">
        <v>0.97</v>
      </c>
      <c r="J15" s="45" t="s">
        <v>110</v>
      </c>
      <c r="K15" s="50">
        <v>1600000</v>
      </c>
      <c r="L15" s="39">
        <f t="shared" si="2"/>
        <v>800000</v>
      </c>
      <c r="M15" s="46">
        <f t="shared" si="3"/>
        <v>800000</v>
      </c>
      <c r="N15" s="47">
        <v>0.5</v>
      </c>
      <c r="O15" s="39">
        <v>800000</v>
      </c>
      <c r="P15" s="1" t="b">
        <f t="shared" si="6"/>
        <v>1</v>
      </c>
      <c r="Q15" s="37">
        <f t="shared" si="7"/>
        <v>0.5</v>
      </c>
      <c r="R15" s="38" t="b">
        <f t="shared" si="8"/>
        <v>1</v>
      </c>
      <c r="S15" s="38" t="b">
        <f t="shared" si="9"/>
        <v>1</v>
      </c>
    </row>
    <row r="16" spans="1:19" ht="30" customHeight="1" x14ac:dyDescent="0.25">
      <c r="A16" s="41">
        <v>14</v>
      </c>
      <c r="B16" s="41" t="s">
        <v>212</v>
      </c>
      <c r="C16" s="42" t="s">
        <v>136</v>
      </c>
      <c r="D16" s="48" t="s">
        <v>150</v>
      </c>
      <c r="E16" s="48" t="s">
        <v>241</v>
      </c>
      <c r="F16" s="48" t="s">
        <v>71</v>
      </c>
      <c r="G16" s="49" t="s">
        <v>181</v>
      </c>
      <c r="H16" s="41" t="s">
        <v>257</v>
      </c>
      <c r="I16" s="44">
        <v>0.5</v>
      </c>
      <c r="J16" s="45" t="s">
        <v>260</v>
      </c>
      <c r="K16" s="50">
        <v>1430915</v>
      </c>
      <c r="L16" s="39">
        <f t="shared" si="2"/>
        <v>715457.5</v>
      </c>
      <c r="M16" s="46">
        <f t="shared" si="3"/>
        <v>715457.5</v>
      </c>
      <c r="N16" s="47">
        <v>0.5</v>
      </c>
      <c r="O16" s="39">
        <v>715457.5</v>
      </c>
      <c r="P16" s="1" t="b">
        <f t="shared" si="6"/>
        <v>1</v>
      </c>
      <c r="Q16" s="37">
        <f t="shared" si="7"/>
        <v>0.5</v>
      </c>
      <c r="R16" s="38" t="b">
        <f t="shared" si="8"/>
        <v>1</v>
      </c>
      <c r="S16" s="38" t="b">
        <f t="shared" si="9"/>
        <v>1</v>
      </c>
    </row>
    <row r="17" spans="1:19" ht="30" customHeight="1" x14ac:dyDescent="0.25">
      <c r="A17" s="41">
        <v>15</v>
      </c>
      <c r="B17" s="41" t="s">
        <v>213</v>
      </c>
      <c r="C17" s="42" t="s">
        <v>136</v>
      </c>
      <c r="D17" s="48" t="s">
        <v>151</v>
      </c>
      <c r="E17" s="48">
        <v>2409011</v>
      </c>
      <c r="F17" s="48" t="s">
        <v>58</v>
      </c>
      <c r="G17" s="49" t="s">
        <v>182</v>
      </c>
      <c r="H17" s="41" t="s">
        <v>257</v>
      </c>
      <c r="I17" s="44">
        <v>2.2200000000000002</v>
      </c>
      <c r="J17" s="45" t="s">
        <v>258</v>
      </c>
      <c r="K17" s="50">
        <v>1904888</v>
      </c>
      <c r="L17" s="39">
        <f t="shared" si="2"/>
        <v>952444</v>
      </c>
      <c r="M17" s="46">
        <f t="shared" si="3"/>
        <v>952444</v>
      </c>
      <c r="N17" s="47">
        <v>0.5</v>
      </c>
      <c r="O17" s="39">
        <v>952444</v>
      </c>
      <c r="P17" s="1" t="b">
        <f t="shared" si="6"/>
        <v>1</v>
      </c>
      <c r="Q17" s="37">
        <f t="shared" si="7"/>
        <v>0.5</v>
      </c>
      <c r="R17" s="38" t="b">
        <f t="shared" si="8"/>
        <v>1</v>
      </c>
      <c r="S17" s="38" t="b">
        <f t="shared" si="9"/>
        <v>1</v>
      </c>
    </row>
    <row r="18" spans="1:19" ht="30" customHeight="1" x14ac:dyDescent="0.25">
      <c r="A18" s="41">
        <v>16</v>
      </c>
      <c r="B18" s="41" t="s">
        <v>214</v>
      </c>
      <c r="C18" s="42" t="s">
        <v>136</v>
      </c>
      <c r="D18" s="48" t="s">
        <v>152</v>
      </c>
      <c r="E18" s="48" t="s">
        <v>242</v>
      </c>
      <c r="F18" s="48" t="s">
        <v>58</v>
      </c>
      <c r="G18" s="49" t="s">
        <v>183</v>
      </c>
      <c r="H18" s="41" t="s">
        <v>257</v>
      </c>
      <c r="I18" s="44">
        <v>1.7</v>
      </c>
      <c r="J18" s="45" t="s">
        <v>261</v>
      </c>
      <c r="K18" s="50">
        <v>969930</v>
      </c>
      <c r="L18" s="39">
        <f t="shared" si="2"/>
        <v>484965</v>
      </c>
      <c r="M18" s="46">
        <f t="shared" si="3"/>
        <v>484965</v>
      </c>
      <c r="N18" s="47">
        <v>0.5</v>
      </c>
      <c r="O18" s="39">
        <v>484965</v>
      </c>
      <c r="P18" s="1" t="b">
        <f t="shared" si="6"/>
        <v>1</v>
      </c>
      <c r="Q18" s="37">
        <f t="shared" si="7"/>
        <v>0.5</v>
      </c>
      <c r="R18" s="38" t="b">
        <f t="shared" si="8"/>
        <v>1</v>
      </c>
      <c r="S18" s="38" t="b">
        <f t="shared" si="9"/>
        <v>1</v>
      </c>
    </row>
    <row r="19" spans="1:19" ht="30" customHeight="1" x14ac:dyDescent="0.25">
      <c r="A19" s="41">
        <v>17</v>
      </c>
      <c r="B19" s="41" t="s">
        <v>215</v>
      </c>
      <c r="C19" s="42" t="s">
        <v>136</v>
      </c>
      <c r="D19" s="48" t="s">
        <v>153</v>
      </c>
      <c r="E19" s="48" t="s">
        <v>243</v>
      </c>
      <c r="F19" s="48" t="s">
        <v>69</v>
      </c>
      <c r="G19" s="49" t="s">
        <v>184</v>
      </c>
      <c r="H19" s="41" t="s">
        <v>257</v>
      </c>
      <c r="I19" s="44">
        <v>1.4850000000000001</v>
      </c>
      <c r="J19" s="45" t="s">
        <v>116</v>
      </c>
      <c r="K19" s="50">
        <v>1119162</v>
      </c>
      <c r="L19" s="39">
        <f t="shared" si="2"/>
        <v>615539.1</v>
      </c>
      <c r="M19" s="46">
        <f t="shared" si="3"/>
        <v>503622.9</v>
      </c>
      <c r="N19" s="47">
        <v>0.55000000000000004</v>
      </c>
      <c r="O19" s="39">
        <v>615539.1</v>
      </c>
      <c r="P19" s="1" t="b">
        <f t="shared" si="6"/>
        <v>1</v>
      </c>
      <c r="Q19" s="37">
        <f t="shared" si="7"/>
        <v>0.55000000000000004</v>
      </c>
      <c r="R19" s="38" t="b">
        <f t="shared" si="8"/>
        <v>1</v>
      </c>
      <c r="S19" s="38" t="b">
        <f t="shared" si="9"/>
        <v>1</v>
      </c>
    </row>
    <row r="20" spans="1:19" ht="30" customHeight="1" x14ac:dyDescent="0.25">
      <c r="A20" s="41">
        <v>18</v>
      </c>
      <c r="B20" s="41" t="s">
        <v>216</v>
      </c>
      <c r="C20" s="42" t="s">
        <v>136</v>
      </c>
      <c r="D20" s="48" t="s">
        <v>154</v>
      </c>
      <c r="E20" s="48" t="s">
        <v>244</v>
      </c>
      <c r="F20" s="48" t="s">
        <v>67</v>
      </c>
      <c r="G20" s="49" t="s">
        <v>185</v>
      </c>
      <c r="H20" s="41" t="s">
        <v>257</v>
      </c>
      <c r="I20" s="44">
        <v>1.2370000000000001</v>
      </c>
      <c r="J20" s="45" t="s">
        <v>112</v>
      </c>
      <c r="K20" s="50">
        <v>1552942</v>
      </c>
      <c r="L20" s="39">
        <f t="shared" si="2"/>
        <v>776471</v>
      </c>
      <c r="M20" s="46">
        <f t="shared" si="3"/>
        <v>776471</v>
      </c>
      <c r="N20" s="47">
        <v>0.5</v>
      </c>
      <c r="O20" s="39">
        <v>776471</v>
      </c>
      <c r="P20" s="1" t="b">
        <f t="shared" si="6"/>
        <v>1</v>
      </c>
      <c r="Q20" s="37">
        <f t="shared" si="7"/>
        <v>0.5</v>
      </c>
      <c r="R20" s="38" t="b">
        <f t="shared" si="8"/>
        <v>1</v>
      </c>
      <c r="S20" s="38" t="b">
        <f t="shared" si="9"/>
        <v>1</v>
      </c>
    </row>
    <row r="21" spans="1:19" ht="30" customHeight="1" x14ac:dyDescent="0.25">
      <c r="A21" s="41">
        <v>19</v>
      </c>
      <c r="B21" s="41" t="s">
        <v>217</v>
      </c>
      <c r="C21" s="42" t="s">
        <v>136</v>
      </c>
      <c r="D21" s="48" t="s">
        <v>155</v>
      </c>
      <c r="E21" s="48" t="s">
        <v>245</v>
      </c>
      <c r="F21" s="48" t="s">
        <v>69</v>
      </c>
      <c r="G21" s="49" t="s">
        <v>186</v>
      </c>
      <c r="H21" s="41" t="s">
        <v>257</v>
      </c>
      <c r="I21" s="44">
        <v>2.6219999999999999</v>
      </c>
      <c r="J21" s="45" t="s">
        <v>262</v>
      </c>
      <c r="K21" s="50">
        <v>600000</v>
      </c>
      <c r="L21" s="39">
        <f t="shared" si="2"/>
        <v>300000</v>
      </c>
      <c r="M21" s="46">
        <f t="shared" si="3"/>
        <v>300000</v>
      </c>
      <c r="N21" s="47">
        <v>0.5</v>
      </c>
      <c r="O21" s="39">
        <v>300000</v>
      </c>
      <c r="P21" s="1" t="b">
        <f t="shared" si="6"/>
        <v>1</v>
      </c>
      <c r="Q21" s="37">
        <f t="shared" si="7"/>
        <v>0.5</v>
      </c>
      <c r="R21" s="38" t="b">
        <f t="shared" si="8"/>
        <v>1</v>
      </c>
      <c r="S21" s="38" t="b">
        <f t="shared" si="9"/>
        <v>1</v>
      </c>
    </row>
    <row r="22" spans="1:19" ht="30" customHeight="1" x14ac:dyDescent="0.25">
      <c r="A22" s="41">
        <v>20</v>
      </c>
      <c r="B22" s="41" t="s">
        <v>218</v>
      </c>
      <c r="C22" s="42" t="s">
        <v>136</v>
      </c>
      <c r="D22" s="48" t="s">
        <v>156</v>
      </c>
      <c r="E22" s="48" t="s">
        <v>246</v>
      </c>
      <c r="F22" s="48" t="s">
        <v>56</v>
      </c>
      <c r="G22" s="49" t="s">
        <v>187</v>
      </c>
      <c r="H22" s="41" t="s">
        <v>257</v>
      </c>
      <c r="I22" s="44">
        <v>1.367</v>
      </c>
      <c r="J22" s="45" t="s">
        <v>263</v>
      </c>
      <c r="K22" s="50">
        <v>1071287</v>
      </c>
      <c r="L22" s="39">
        <f t="shared" si="2"/>
        <v>535643.5</v>
      </c>
      <c r="M22" s="46">
        <f t="shared" si="3"/>
        <v>535643.5</v>
      </c>
      <c r="N22" s="47">
        <v>0.5</v>
      </c>
      <c r="O22" s="39">
        <v>535643.5</v>
      </c>
      <c r="P22" s="1" t="b">
        <f t="shared" si="6"/>
        <v>1</v>
      </c>
      <c r="Q22" s="37">
        <f t="shared" si="7"/>
        <v>0.5</v>
      </c>
      <c r="R22" s="38" t="b">
        <f t="shared" si="8"/>
        <v>1</v>
      </c>
      <c r="S22" s="38" t="b">
        <f t="shared" si="9"/>
        <v>1</v>
      </c>
    </row>
    <row r="23" spans="1:19" ht="30" customHeight="1" x14ac:dyDescent="0.25">
      <c r="A23" s="41">
        <v>21</v>
      </c>
      <c r="B23" s="41" t="s">
        <v>219</v>
      </c>
      <c r="C23" s="42" t="s">
        <v>136</v>
      </c>
      <c r="D23" s="48" t="s">
        <v>157</v>
      </c>
      <c r="E23" s="48" t="s">
        <v>247</v>
      </c>
      <c r="F23" s="48" t="s">
        <v>55</v>
      </c>
      <c r="G23" s="49" t="s">
        <v>188</v>
      </c>
      <c r="H23" s="41" t="s">
        <v>257</v>
      </c>
      <c r="I23" s="44">
        <v>0.99</v>
      </c>
      <c r="J23" s="45" t="s">
        <v>262</v>
      </c>
      <c r="K23" s="50">
        <v>631500</v>
      </c>
      <c r="L23" s="39">
        <f t="shared" si="2"/>
        <v>347325</v>
      </c>
      <c r="M23" s="46">
        <f t="shared" si="3"/>
        <v>284175</v>
      </c>
      <c r="N23" s="47">
        <v>0.55000000000000004</v>
      </c>
      <c r="O23" s="39">
        <v>347325</v>
      </c>
      <c r="P23" s="1" t="b">
        <f t="shared" si="6"/>
        <v>1</v>
      </c>
      <c r="Q23" s="37">
        <f t="shared" si="7"/>
        <v>0.55000000000000004</v>
      </c>
      <c r="R23" s="38" t="b">
        <f t="shared" si="8"/>
        <v>1</v>
      </c>
      <c r="S23" s="38" t="b">
        <f t="shared" si="9"/>
        <v>1</v>
      </c>
    </row>
    <row r="24" spans="1:19" ht="30" customHeight="1" x14ac:dyDescent="0.25">
      <c r="A24" s="41">
        <v>22</v>
      </c>
      <c r="B24" s="41" t="s">
        <v>220</v>
      </c>
      <c r="C24" s="42" t="s">
        <v>136</v>
      </c>
      <c r="D24" s="48" t="s">
        <v>158</v>
      </c>
      <c r="E24" s="48" t="s">
        <v>248</v>
      </c>
      <c r="F24" s="48" t="s">
        <v>65</v>
      </c>
      <c r="G24" s="49" t="s">
        <v>189</v>
      </c>
      <c r="H24" s="41" t="s">
        <v>257</v>
      </c>
      <c r="I24" s="44">
        <v>0.41499999999999998</v>
      </c>
      <c r="J24" s="45" t="s">
        <v>117</v>
      </c>
      <c r="K24" s="50">
        <v>695000</v>
      </c>
      <c r="L24" s="39">
        <f t="shared" si="2"/>
        <v>347500</v>
      </c>
      <c r="M24" s="46">
        <f t="shared" si="3"/>
        <v>347500</v>
      </c>
      <c r="N24" s="47">
        <v>0.5</v>
      </c>
      <c r="O24" s="39">
        <v>347500</v>
      </c>
      <c r="P24" s="1" t="b">
        <f t="shared" si="6"/>
        <v>1</v>
      </c>
      <c r="Q24" s="37">
        <f t="shared" si="7"/>
        <v>0.5</v>
      </c>
      <c r="R24" s="38" t="b">
        <f t="shared" si="8"/>
        <v>1</v>
      </c>
      <c r="S24" s="38" t="b">
        <f t="shared" si="9"/>
        <v>1</v>
      </c>
    </row>
    <row r="25" spans="1:19" ht="30" customHeight="1" x14ac:dyDescent="0.25">
      <c r="A25" s="41">
        <v>23</v>
      </c>
      <c r="B25" s="41" t="s">
        <v>221</v>
      </c>
      <c r="C25" s="42" t="s">
        <v>136</v>
      </c>
      <c r="D25" s="48" t="s">
        <v>159</v>
      </c>
      <c r="E25" s="48">
        <v>2405082</v>
      </c>
      <c r="F25" s="48" t="s">
        <v>61</v>
      </c>
      <c r="G25" s="49" t="s">
        <v>190</v>
      </c>
      <c r="H25" s="41" t="s">
        <v>257</v>
      </c>
      <c r="I25" s="44">
        <v>0.76</v>
      </c>
      <c r="J25" s="45" t="s">
        <v>258</v>
      </c>
      <c r="K25" s="50">
        <v>449525</v>
      </c>
      <c r="L25" s="39">
        <f t="shared" si="2"/>
        <v>224762.5</v>
      </c>
      <c r="M25" s="46">
        <f t="shared" si="3"/>
        <v>224762.5</v>
      </c>
      <c r="N25" s="47">
        <v>0.5</v>
      </c>
      <c r="O25" s="39">
        <v>224762.5</v>
      </c>
      <c r="P25" s="1" t="b">
        <f t="shared" si="6"/>
        <v>1</v>
      </c>
      <c r="Q25" s="37">
        <f t="shared" si="7"/>
        <v>0.5</v>
      </c>
      <c r="R25" s="38" t="b">
        <f t="shared" si="8"/>
        <v>1</v>
      </c>
      <c r="S25" s="38" t="b">
        <f t="shared" si="9"/>
        <v>1</v>
      </c>
    </row>
    <row r="26" spans="1:19" ht="30" customHeight="1" x14ac:dyDescent="0.25">
      <c r="A26" s="41">
        <v>24</v>
      </c>
      <c r="B26" s="41" t="s">
        <v>222</v>
      </c>
      <c r="C26" s="42" t="s">
        <v>136</v>
      </c>
      <c r="D26" s="48" t="s">
        <v>160</v>
      </c>
      <c r="E26" s="48" t="s">
        <v>249</v>
      </c>
      <c r="F26" s="48" t="s">
        <v>67</v>
      </c>
      <c r="G26" s="49" t="s">
        <v>191</v>
      </c>
      <c r="H26" s="41" t="s">
        <v>257</v>
      </c>
      <c r="I26" s="44">
        <v>0.71899999999999997</v>
      </c>
      <c r="J26" s="45" t="s">
        <v>110</v>
      </c>
      <c r="K26" s="50">
        <v>652019</v>
      </c>
      <c r="L26" s="39">
        <f t="shared" si="2"/>
        <v>326009.5</v>
      </c>
      <c r="M26" s="46">
        <f t="shared" si="3"/>
        <v>326009.5</v>
      </c>
      <c r="N26" s="47">
        <v>0.5</v>
      </c>
      <c r="O26" s="39">
        <v>326009.5</v>
      </c>
      <c r="P26" s="1" t="b">
        <f t="shared" si="6"/>
        <v>1</v>
      </c>
      <c r="Q26" s="37">
        <f t="shared" si="7"/>
        <v>0.5</v>
      </c>
      <c r="R26" s="38" t="b">
        <f t="shared" si="8"/>
        <v>1</v>
      </c>
      <c r="S26" s="38" t="b">
        <f t="shared" si="9"/>
        <v>1</v>
      </c>
    </row>
    <row r="27" spans="1:19" ht="30" customHeight="1" x14ac:dyDescent="0.25">
      <c r="A27" s="41">
        <v>25</v>
      </c>
      <c r="B27" s="41" t="s">
        <v>223</v>
      </c>
      <c r="C27" s="42" t="s">
        <v>136</v>
      </c>
      <c r="D27" s="48" t="s">
        <v>161</v>
      </c>
      <c r="E27" s="48" t="s">
        <v>250</v>
      </c>
      <c r="F27" s="48" t="s">
        <v>64</v>
      </c>
      <c r="G27" s="49" t="s">
        <v>192</v>
      </c>
      <c r="H27" s="41" t="s">
        <v>257</v>
      </c>
      <c r="I27" s="44">
        <v>0.62</v>
      </c>
      <c r="J27" s="45" t="s">
        <v>112</v>
      </c>
      <c r="K27" s="50">
        <v>626856</v>
      </c>
      <c r="L27" s="39">
        <f t="shared" si="2"/>
        <v>344770.8</v>
      </c>
      <c r="M27" s="46">
        <f t="shared" si="3"/>
        <v>282085.2</v>
      </c>
      <c r="N27" s="47">
        <v>0.55000000000000004</v>
      </c>
      <c r="O27" s="39">
        <v>344770.8</v>
      </c>
      <c r="P27" s="1" t="b">
        <f t="shared" si="6"/>
        <v>1</v>
      </c>
      <c r="Q27" s="37">
        <f t="shared" si="7"/>
        <v>0.55000000000000004</v>
      </c>
      <c r="R27" s="38" t="b">
        <f t="shared" si="8"/>
        <v>1</v>
      </c>
      <c r="S27" s="38" t="b">
        <f t="shared" si="9"/>
        <v>1</v>
      </c>
    </row>
    <row r="28" spans="1:19" ht="30" customHeight="1" x14ac:dyDescent="0.25">
      <c r="A28" s="41">
        <v>26</v>
      </c>
      <c r="B28" s="41" t="s">
        <v>224</v>
      </c>
      <c r="C28" s="42" t="s">
        <v>136</v>
      </c>
      <c r="D28" s="48" t="s">
        <v>162</v>
      </c>
      <c r="E28" s="48" t="s">
        <v>251</v>
      </c>
      <c r="F28" s="48" t="s">
        <v>63</v>
      </c>
      <c r="G28" s="49" t="s">
        <v>193</v>
      </c>
      <c r="H28" s="41" t="s">
        <v>257</v>
      </c>
      <c r="I28" s="44">
        <v>0.60499999999999998</v>
      </c>
      <c r="J28" s="45" t="s">
        <v>110</v>
      </c>
      <c r="K28" s="50">
        <v>519835</v>
      </c>
      <c r="L28" s="39">
        <f t="shared" si="2"/>
        <v>259917.5</v>
      </c>
      <c r="M28" s="46">
        <f t="shared" si="3"/>
        <v>259917.5</v>
      </c>
      <c r="N28" s="47">
        <v>0.5</v>
      </c>
      <c r="O28" s="39">
        <v>259917.5</v>
      </c>
      <c r="P28" s="1" t="b">
        <f t="shared" si="6"/>
        <v>1</v>
      </c>
      <c r="Q28" s="37">
        <f t="shared" si="7"/>
        <v>0.5</v>
      </c>
      <c r="R28" s="38" t="b">
        <f t="shared" si="8"/>
        <v>1</v>
      </c>
      <c r="S28" s="38" t="b">
        <f t="shared" si="9"/>
        <v>1</v>
      </c>
    </row>
    <row r="29" spans="1:19" ht="30" customHeight="1" x14ac:dyDescent="0.25">
      <c r="A29" s="41">
        <v>27</v>
      </c>
      <c r="B29" s="41" t="s">
        <v>225</v>
      </c>
      <c r="C29" s="42" t="s">
        <v>136</v>
      </c>
      <c r="D29" s="48" t="s">
        <v>163</v>
      </c>
      <c r="E29" s="48" t="s">
        <v>252</v>
      </c>
      <c r="F29" s="48" t="s">
        <v>56</v>
      </c>
      <c r="G29" s="49" t="s">
        <v>194</v>
      </c>
      <c r="H29" s="41" t="s">
        <v>257</v>
      </c>
      <c r="I29" s="44">
        <v>0.37</v>
      </c>
      <c r="J29" s="45" t="s">
        <v>264</v>
      </c>
      <c r="K29" s="50">
        <v>607910</v>
      </c>
      <c r="L29" s="39">
        <f t="shared" si="2"/>
        <v>303955</v>
      </c>
      <c r="M29" s="46">
        <f t="shared" si="3"/>
        <v>303955</v>
      </c>
      <c r="N29" s="47">
        <v>0.5</v>
      </c>
      <c r="O29" s="39">
        <v>303955</v>
      </c>
      <c r="P29" s="1" t="b">
        <f t="shared" si="0"/>
        <v>1</v>
      </c>
      <c r="Q29" s="37">
        <f t="shared" si="4"/>
        <v>0.5</v>
      </c>
      <c r="R29" s="38" t="b">
        <f t="shared" si="5"/>
        <v>1</v>
      </c>
      <c r="S29" s="38" t="b">
        <f t="shared" si="1"/>
        <v>1</v>
      </c>
    </row>
    <row r="30" spans="1:19" ht="30" customHeight="1" x14ac:dyDescent="0.25">
      <c r="A30" s="41">
        <v>28</v>
      </c>
      <c r="B30" s="41" t="s">
        <v>226</v>
      </c>
      <c r="C30" s="42" t="s">
        <v>136</v>
      </c>
      <c r="D30" s="43" t="s">
        <v>164</v>
      </c>
      <c r="E30" s="43" t="s">
        <v>253</v>
      </c>
      <c r="F30" s="43" t="s">
        <v>53</v>
      </c>
      <c r="G30" s="41" t="s">
        <v>195</v>
      </c>
      <c r="H30" s="41" t="s">
        <v>257</v>
      </c>
      <c r="I30" s="44">
        <v>0.28000000000000003</v>
      </c>
      <c r="J30" s="45" t="s">
        <v>258</v>
      </c>
      <c r="K30" s="40">
        <v>475985</v>
      </c>
      <c r="L30" s="39">
        <f t="shared" si="2"/>
        <v>261791.75</v>
      </c>
      <c r="M30" s="46">
        <f t="shared" si="3"/>
        <v>214193.25</v>
      </c>
      <c r="N30" s="47">
        <v>0.55000000000000004</v>
      </c>
      <c r="O30" s="39">
        <v>261791.75</v>
      </c>
      <c r="P30" s="1" t="b">
        <f t="shared" si="0"/>
        <v>1</v>
      </c>
      <c r="Q30" s="37">
        <f t="shared" si="4"/>
        <v>0.55000000000000004</v>
      </c>
      <c r="R30" s="38" t="b">
        <f t="shared" si="5"/>
        <v>1</v>
      </c>
      <c r="S30" s="38" t="b">
        <f t="shared" si="1"/>
        <v>1</v>
      </c>
    </row>
    <row r="31" spans="1:19" ht="30" customHeight="1" x14ac:dyDescent="0.25">
      <c r="A31" s="41">
        <v>29</v>
      </c>
      <c r="B31" s="41" t="s">
        <v>227</v>
      </c>
      <c r="C31" s="42" t="s">
        <v>136</v>
      </c>
      <c r="D31" s="43" t="s">
        <v>165</v>
      </c>
      <c r="E31" s="43" t="s">
        <v>254</v>
      </c>
      <c r="F31" s="43" t="s">
        <v>67</v>
      </c>
      <c r="G31" s="41" t="s">
        <v>196</v>
      </c>
      <c r="H31" s="41" t="s">
        <v>257</v>
      </c>
      <c r="I31" s="44">
        <v>1.9810000000000001</v>
      </c>
      <c r="J31" s="45" t="s">
        <v>117</v>
      </c>
      <c r="K31" s="40">
        <v>2000000</v>
      </c>
      <c r="L31" s="39">
        <f t="shared" si="2"/>
        <v>1000000</v>
      </c>
      <c r="M31" s="46">
        <f t="shared" si="3"/>
        <v>1000000</v>
      </c>
      <c r="N31" s="47">
        <v>0.5</v>
      </c>
      <c r="O31" s="39">
        <v>1000000</v>
      </c>
      <c r="P31" s="1" t="b">
        <f t="shared" si="0"/>
        <v>1</v>
      </c>
      <c r="Q31" s="37">
        <f t="shared" si="4"/>
        <v>0.5</v>
      </c>
      <c r="R31" s="38" t="b">
        <f t="shared" si="5"/>
        <v>1</v>
      </c>
      <c r="S31" s="38" t="b">
        <f t="shared" si="1"/>
        <v>1</v>
      </c>
    </row>
    <row r="32" spans="1:19" ht="30" customHeight="1" x14ac:dyDescent="0.25">
      <c r="A32" s="41">
        <v>30</v>
      </c>
      <c r="B32" s="41" t="s">
        <v>228</v>
      </c>
      <c r="C32" s="42" t="s">
        <v>136</v>
      </c>
      <c r="D32" s="43" t="s">
        <v>166</v>
      </c>
      <c r="E32" s="43" t="s">
        <v>255</v>
      </c>
      <c r="F32" s="43" t="s">
        <v>68</v>
      </c>
      <c r="G32" s="41" t="s">
        <v>197</v>
      </c>
      <c r="H32" s="41" t="s">
        <v>257</v>
      </c>
      <c r="I32" s="44">
        <v>0.52800000000000002</v>
      </c>
      <c r="J32" s="45" t="s">
        <v>265</v>
      </c>
      <c r="K32" s="39">
        <v>429640</v>
      </c>
      <c r="L32" s="39">
        <f t="shared" si="2"/>
        <v>214820</v>
      </c>
      <c r="M32" s="46">
        <f t="shared" si="3"/>
        <v>214820</v>
      </c>
      <c r="N32" s="47">
        <v>0.5</v>
      </c>
      <c r="O32" s="39">
        <v>214820</v>
      </c>
      <c r="P32" s="1" t="b">
        <f t="shared" si="0"/>
        <v>1</v>
      </c>
      <c r="Q32" s="37">
        <f t="shared" si="4"/>
        <v>0.5</v>
      </c>
      <c r="R32" s="38" t="b">
        <f t="shared" si="5"/>
        <v>1</v>
      </c>
      <c r="S32" s="38" t="b">
        <f t="shared" si="1"/>
        <v>1</v>
      </c>
    </row>
    <row r="33" spans="1:19" ht="30" customHeight="1" x14ac:dyDescent="0.25">
      <c r="A33" s="41">
        <v>31</v>
      </c>
      <c r="B33" s="41" t="s">
        <v>229</v>
      </c>
      <c r="C33" s="42" t="s">
        <v>136</v>
      </c>
      <c r="D33" s="48" t="s">
        <v>167</v>
      </c>
      <c r="E33" s="48" t="s">
        <v>256</v>
      </c>
      <c r="F33" s="48" t="s">
        <v>64</v>
      </c>
      <c r="G33" s="49" t="s">
        <v>198</v>
      </c>
      <c r="H33" s="41" t="s">
        <v>257</v>
      </c>
      <c r="I33" s="44">
        <v>0.70399999999999996</v>
      </c>
      <c r="J33" s="45" t="s">
        <v>266</v>
      </c>
      <c r="K33" s="50">
        <v>1297782</v>
      </c>
      <c r="L33" s="39">
        <f t="shared" si="2"/>
        <v>648891</v>
      </c>
      <c r="M33" s="46">
        <f t="shared" si="3"/>
        <v>648891</v>
      </c>
      <c r="N33" s="47">
        <v>0.5</v>
      </c>
      <c r="O33" s="39">
        <v>648891</v>
      </c>
      <c r="P33" s="1" t="b">
        <f t="shared" si="0"/>
        <v>1</v>
      </c>
      <c r="Q33" s="37">
        <f t="shared" si="4"/>
        <v>0.5</v>
      </c>
      <c r="R33" s="38" t="b">
        <f t="shared" si="5"/>
        <v>1</v>
      </c>
      <c r="S33" s="38" t="b">
        <f t="shared" si="1"/>
        <v>1</v>
      </c>
    </row>
    <row r="34" spans="1:19" ht="30" customHeight="1" x14ac:dyDescent="0.25">
      <c r="A34" s="41">
        <v>32</v>
      </c>
      <c r="B34" s="41" t="s">
        <v>348</v>
      </c>
      <c r="C34" s="42" t="s">
        <v>136</v>
      </c>
      <c r="D34" s="48" t="s">
        <v>345</v>
      </c>
      <c r="E34" s="48" t="s">
        <v>347</v>
      </c>
      <c r="F34" s="48" t="s">
        <v>66</v>
      </c>
      <c r="G34" s="49" t="s">
        <v>346</v>
      </c>
      <c r="H34" s="41" t="s">
        <v>257</v>
      </c>
      <c r="I34" s="44">
        <v>1.103</v>
      </c>
      <c r="J34" s="45" t="s">
        <v>114</v>
      </c>
      <c r="K34" s="50">
        <v>1604000</v>
      </c>
      <c r="L34" s="39">
        <f t="shared" si="2"/>
        <v>802000</v>
      </c>
      <c r="M34" s="46">
        <f t="shared" si="3"/>
        <v>802000</v>
      </c>
      <c r="N34" s="47">
        <v>0.5</v>
      </c>
      <c r="O34" s="39">
        <v>802000</v>
      </c>
      <c r="P34" s="1" t="b">
        <f t="shared" si="0"/>
        <v>1</v>
      </c>
      <c r="Q34" s="37">
        <f t="shared" si="4"/>
        <v>0.5</v>
      </c>
      <c r="R34" s="38" t="b">
        <f t="shared" si="5"/>
        <v>1</v>
      </c>
      <c r="S34" s="38" t="b">
        <f t="shared" si="1"/>
        <v>1</v>
      </c>
    </row>
    <row r="35" spans="1:19" s="4" customFormat="1" ht="30" customHeight="1" x14ac:dyDescent="0.25">
      <c r="A35" s="115" t="s">
        <v>351</v>
      </c>
      <c r="B35" s="116" t="s">
        <v>270</v>
      </c>
      <c r="C35" s="117" t="s">
        <v>136</v>
      </c>
      <c r="D35" s="118" t="s">
        <v>267</v>
      </c>
      <c r="E35" s="118" t="s">
        <v>269</v>
      </c>
      <c r="F35" s="118" t="s">
        <v>57</v>
      </c>
      <c r="G35" s="119" t="s">
        <v>268</v>
      </c>
      <c r="H35" s="116" t="s">
        <v>257</v>
      </c>
      <c r="I35" s="120">
        <v>1.47</v>
      </c>
      <c r="J35" s="121" t="s">
        <v>114</v>
      </c>
      <c r="K35" s="122">
        <v>2657090</v>
      </c>
      <c r="L35" s="123">
        <v>332366.45999999344</v>
      </c>
      <c r="M35" s="124">
        <f t="shared" si="3"/>
        <v>2324723.5400000066</v>
      </c>
      <c r="N35" s="125">
        <v>0.5</v>
      </c>
      <c r="O35" s="123">
        <v>332366.45999999344</v>
      </c>
      <c r="P35" s="108" t="b">
        <f t="shared" si="0"/>
        <v>1</v>
      </c>
      <c r="Q35" s="109">
        <f t="shared" si="4"/>
        <v>0.12509999999999999</v>
      </c>
      <c r="R35" s="110" t="b">
        <f t="shared" si="5"/>
        <v>0</v>
      </c>
      <c r="S35" s="110" t="b">
        <f t="shared" si="1"/>
        <v>1</v>
      </c>
    </row>
    <row r="36" spans="1:19" ht="20.100000000000001" customHeight="1" x14ac:dyDescent="0.25">
      <c r="A36" s="139" t="s">
        <v>37</v>
      </c>
      <c r="B36" s="139"/>
      <c r="C36" s="139"/>
      <c r="D36" s="139"/>
      <c r="E36" s="139"/>
      <c r="F36" s="139"/>
      <c r="G36" s="139"/>
      <c r="H36" s="139"/>
      <c r="I36" s="55">
        <f>SUM(I3:I35)</f>
        <v>44.702999999999989</v>
      </c>
      <c r="J36" s="56" t="s">
        <v>12</v>
      </c>
      <c r="K36" s="57">
        <f>SUM(K3:K35)</f>
        <v>53523784</v>
      </c>
      <c r="L36" s="57">
        <f>SUM(L3:L35)</f>
        <v>26771608.659999996</v>
      </c>
      <c r="M36" s="57">
        <f>SUM(M3:M35)</f>
        <v>26752175.340000004</v>
      </c>
      <c r="N36" s="59" t="s">
        <v>12</v>
      </c>
      <c r="O36" s="58">
        <f>SUM(O3:O35)</f>
        <v>26771608.659999996</v>
      </c>
      <c r="P36" s="1" t="b">
        <f t="shared" si="0"/>
        <v>1</v>
      </c>
      <c r="Q36" s="37">
        <f t="shared" si="4"/>
        <v>0.50019999999999998</v>
      </c>
      <c r="R36" s="38" t="s">
        <v>12</v>
      </c>
      <c r="S36" s="38" t="b">
        <f t="shared" si="1"/>
        <v>1</v>
      </c>
    </row>
    <row r="37" spans="1:19" x14ac:dyDescent="0.25">
      <c r="A37" s="31"/>
      <c r="B37" s="31"/>
      <c r="C37" s="31"/>
      <c r="D37" s="31"/>
      <c r="E37" s="31"/>
      <c r="F37" s="31"/>
      <c r="G37" s="31"/>
      <c r="H37" s="31"/>
    </row>
    <row r="38" spans="1:19" x14ac:dyDescent="0.25">
      <c r="A38" s="30" t="s">
        <v>38</v>
      </c>
      <c r="B38" s="30"/>
      <c r="C38" s="30"/>
      <c r="D38" s="30"/>
      <c r="E38" s="30"/>
      <c r="F38" s="30"/>
      <c r="G38" s="30"/>
      <c r="H38" s="30"/>
      <c r="I38" s="13"/>
      <c r="J38" s="13"/>
      <c r="K38" s="5"/>
      <c r="L38" s="13"/>
      <c r="M38" s="13"/>
      <c r="O38" s="13"/>
      <c r="P38" s="1"/>
      <c r="S38" s="38"/>
    </row>
    <row r="39" spans="1:19" ht="28.5" customHeight="1" x14ac:dyDescent="0.25">
      <c r="A39" s="136" t="s">
        <v>34</v>
      </c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"/>
    </row>
    <row r="40" spans="1:19" x14ac:dyDescent="0.25">
      <c r="B40" s="32"/>
      <c r="C40" s="32"/>
      <c r="D40" s="32"/>
      <c r="E40" s="32"/>
      <c r="F40" s="32"/>
      <c r="G40" s="32"/>
      <c r="H40" s="32"/>
      <c r="K40" s="27"/>
    </row>
  </sheetData>
  <mergeCells count="16">
    <mergeCell ref="N1:N2"/>
    <mergeCell ref="A36:H36"/>
    <mergeCell ref="A39:O39"/>
    <mergeCell ref="F1:F2"/>
    <mergeCell ref="H1:H2"/>
    <mergeCell ref="I1:I2"/>
    <mergeCell ref="J1:J2"/>
    <mergeCell ref="K1:K2"/>
    <mergeCell ref="L1:L2"/>
    <mergeCell ref="M1:M2"/>
    <mergeCell ref="A1:A2"/>
    <mergeCell ref="B1:B2"/>
    <mergeCell ref="C1:C2"/>
    <mergeCell ref="D1:D2"/>
    <mergeCell ref="E1:E2"/>
    <mergeCell ref="G1:G2"/>
  </mergeCells>
  <conditionalFormatting sqref="P3:S36">
    <cfRule type="cellIs" dxfId="11" priority="5" operator="equal">
      <formula>FALSE</formula>
    </cfRule>
  </conditionalFormatting>
  <conditionalFormatting sqref="P3:R36">
    <cfRule type="containsText" dxfId="10" priority="3" operator="containsText" text="fałsz">
      <formula>NOT(ISERROR(SEARCH("fałsz",P3)))</formula>
    </cfRule>
  </conditionalFormatting>
  <conditionalFormatting sqref="S38">
    <cfRule type="cellIs" dxfId="9" priority="2" operator="equal">
      <formula>FALSE</formula>
    </cfRule>
  </conditionalFormatting>
  <conditionalFormatting sqref="S38">
    <cfRule type="cellIs" dxfId="8" priority="1" operator="equal">
      <formula>FALSE</formula>
    </cfRule>
  </conditionalFormatting>
  <dataValidations disablePrompts="1" count="2">
    <dataValidation type="list" allowBlank="1" showInputMessage="1" showErrorMessage="1" sqref="C3:C35" xr:uid="{62978A1F-8620-495A-AFF8-5F71A008783F}">
      <formula1>"N"</formula1>
    </dataValidation>
    <dataValidation type="list" allowBlank="1" showInputMessage="1" showErrorMessage="1" sqref="H3:H35" xr:uid="{6260AD41-B1C1-4209-8634-EFFACAE87E96}">
      <formula1>"R"</formula1>
    </dataValidation>
  </dataValidations>
  <pageMargins left="0.23622047244094491" right="0.23622047244094491" top="0.74803149606299213" bottom="0.74803149606299213" header="0.31496062992125984" footer="0.31496062992125984"/>
  <pageSetup paperSize="8" scale="77" fitToHeight="0" orientation="landscape" r:id="rId1"/>
  <headerFooter>
    <oddHeader>&amp;LWojewództwo Śląskie - zadania gminne lista podstawowa</oddHead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509AB-8CFC-4CFC-8EE2-8F79CCAEBFF8}">
  <sheetPr>
    <pageSetUpPr fitToPage="1"/>
  </sheetPr>
  <dimension ref="A1:R17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1" width="9.7109375" style="3" bestFit="1" customWidth="1"/>
    <col min="2" max="2" width="7.7109375" style="3" bestFit="1" customWidth="1"/>
    <col min="3" max="3" width="15.7109375" style="3" customWidth="1"/>
    <col min="4" max="4" width="22" style="3" bestFit="1" customWidth="1"/>
    <col min="5" max="5" width="8.140625" style="3" bestFit="1" customWidth="1"/>
    <col min="6" max="6" width="68" style="3" bestFit="1" customWidth="1"/>
    <col min="7" max="7" width="12.85546875" style="3" bestFit="1" customWidth="1"/>
    <col min="8" max="9" width="15.7109375" style="3" customWidth="1"/>
    <col min="10" max="10" width="15.7109375" style="4" customWidth="1"/>
    <col min="11" max="12" width="15.7109375" style="3" customWidth="1"/>
    <col min="13" max="13" width="15.7109375" style="1" customWidth="1"/>
    <col min="14" max="14" width="15.7109375" style="3" customWidth="1"/>
    <col min="15" max="15" width="15.7109375" style="35" customWidth="1"/>
    <col min="16" max="17" width="15.7109375" style="1" customWidth="1"/>
    <col min="18" max="18" width="15.7109375" style="35" customWidth="1"/>
    <col min="19" max="16384" width="9.140625" style="3"/>
  </cols>
  <sheetData>
    <row r="1" spans="1:18" ht="33.75" customHeight="1" x14ac:dyDescent="0.25">
      <c r="A1" s="140" t="s">
        <v>4</v>
      </c>
      <c r="B1" s="140" t="s">
        <v>5</v>
      </c>
      <c r="C1" s="141" t="s">
        <v>40</v>
      </c>
      <c r="D1" s="137" t="s">
        <v>6</v>
      </c>
      <c r="E1" s="137" t="s">
        <v>27</v>
      </c>
      <c r="F1" s="137" t="s">
        <v>7</v>
      </c>
      <c r="G1" s="140" t="s">
        <v>22</v>
      </c>
      <c r="H1" s="140" t="s">
        <v>8</v>
      </c>
      <c r="I1" s="140" t="s">
        <v>21</v>
      </c>
      <c r="J1" s="143" t="s">
        <v>9</v>
      </c>
      <c r="K1" s="140" t="s">
        <v>14</v>
      </c>
      <c r="L1" s="137" t="s">
        <v>11</v>
      </c>
      <c r="M1" s="140" t="s">
        <v>10</v>
      </c>
      <c r="N1" s="61" t="s">
        <v>39</v>
      </c>
      <c r="O1" s="1"/>
    </row>
    <row r="2" spans="1:18" ht="33.75" customHeight="1" x14ac:dyDescent="0.25">
      <c r="A2" s="140"/>
      <c r="B2" s="140"/>
      <c r="C2" s="142"/>
      <c r="D2" s="138"/>
      <c r="E2" s="138"/>
      <c r="F2" s="138"/>
      <c r="G2" s="140"/>
      <c r="H2" s="140"/>
      <c r="I2" s="140"/>
      <c r="J2" s="143"/>
      <c r="K2" s="140"/>
      <c r="L2" s="138"/>
      <c r="M2" s="140"/>
      <c r="N2" s="61">
        <v>2023</v>
      </c>
      <c r="O2" s="1" t="s">
        <v>23</v>
      </c>
      <c r="P2" s="1" t="s">
        <v>24</v>
      </c>
      <c r="Q2" s="1" t="s">
        <v>25</v>
      </c>
      <c r="R2" s="36" t="s">
        <v>26</v>
      </c>
    </row>
    <row r="3" spans="1:18" ht="30" customHeight="1" x14ac:dyDescent="0.25">
      <c r="A3" s="41">
        <v>1</v>
      </c>
      <c r="B3" s="41" t="s">
        <v>293</v>
      </c>
      <c r="C3" s="42" t="s">
        <v>136</v>
      </c>
      <c r="D3" s="43" t="s">
        <v>143</v>
      </c>
      <c r="E3" s="43" t="s">
        <v>235</v>
      </c>
      <c r="F3" s="41" t="s">
        <v>278</v>
      </c>
      <c r="G3" s="41" t="s">
        <v>257</v>
      </c>
      <c r="H3" s="44">
        <v>2.0249999999999999</v>
      </c>
      <c r="I3" s="45" t="s">
        <v>116</v>
      </c>
      <c r="J3" s="39">
        <v>5618163</v>
      </c>
      <c r="K3" s="39">
        <v>2809081.5</v>
      </c>
      <c r="L3" s="46">
        <f>J3-K3</f>
        <v>2809081.5</v>
      </c>
      <c r="M3" s="47">
        <v>0.5</v>
      </c>
      <c r="N3" s="40">
        <v>2809081.5</v>
      </c>
      <c r="O3" s="1" t="b">
        <f t="shared" ref="O3:O13" si="0">K3=SUM(N3:N3)</f>
        <v>1</v>
      </c>
      <c r="P3" s="37">
        <f t="shared" ref="P3:P13" si="1">ROUND(K3/J3,4)</f>
        <v>0.5</v>
      </c>
      <c r="Q3" s="38" t="b">
        <f t="shared" ref="Q3:Q12" si="2">P3=M3</f>
        <v>1</v>
      </c>
      <c r="R3" s="38" t="b">
        <f t="shared" ref="R3:R13" si="3">J3=K3+L3</f>
        <v>1</v>
      </c>
    </row>
    <row r="4" spans="1:18" ht="30" customHeight="1" x14ac:dyDescent="0.25">
      <c r="A4" s="41">
        <v>2</v>
      </c>
      <c r="B4" s="41" t="s">
        <v>294</v>
      </c>
      <c r="C4" s="42" t="s">
        <v>136</v>
      </c>
      <c r="D4" s="43" t="s">
        <v>271</v>
      </c>
      <c r="E4" s="43" t="s">
        <v>43</v>
      </c>
      <c r="F4" s="41" t="s">
        <v>279</v>
      </c>
      <c r="G4" s="41" t="s">
        <v>257</v>
      </c>
      <c r="H4" s="44">
        <v>3.54</v>
      </c>
      <c r="I4" s="45" t="s">
        <v>112</v>
      </c>
      <c r="J4" s="39">
        <v>6304989</v>
      </c>
      <c r="K4" s="39">
        <v>3467743.95</v>
      </c>
      <c r="L4" s="46">
        <f t="shared" ref="L4:L12" si="4">J4-K4</f>
        <v>2837245.05</v>
      </c>
      <c r="M4" s="47">
        <v>0.55000000000000004</v>
      </c>
      <c r="N4" s="40">
        <v>3467743.95</v>
      </c>
      <c r="O4" s="1" t="b">
        <f t="shared" si="0"/>
        <v>1</v>
      </c>
      <c r="P4" s="37">
        <f t="shared" si="1"/>
        <v>0.55000000000000004</v>
      </c>
      <c r="Q4" s="38" t="b">
        <f t="shared" si="2"/>
        <v>1</v>
      </c>
      <c r="R4" s="38" t="b">
        <f t="shared" si="3"/>
        <v>1</v>
      </c>
    </row>
    <row r="5" spans="1:18" ht="30" customHeight="1" x14ac:dyDescent="0.25">
      <c r="A5" s="41">
        <v>3</v>
      </c>
      <c r="B5" s="41" t="s">
        <v>295</v>
      </c>
      <c r="C5" s="42" t="s">
        <v>136</v>
      </c>
      <c r="D5" s="48" t="s">
        <v>272</v>
      </c>
      <c r="E5" s="48" t="s">
        <v>52</v>
      </c>
      <c r="F5" s="49" t="s">
        <v>280</v>
      </c>
      <c r="G5" s="41" t="s">
        <v>257</v>
      </c>
      <c r="H5" s="44">
        <v>4.88</v>
      </c>
      <c r="I5" s="45" t="s">
        <v>112</v>
      </c>
      <c r="J5" s="50">
        <v>5029000</v>
      </c>
      <c r="K5" s="39">
        <v>2514500</v>
      </c>
      <c r="L5" s="46">
        <f t="shared" si="4"/>
        <v>2514500</v>
      </c>
      <c r="M5" s="47">
        <v>0.5</v>
      </c>
      <c r="N5" s="40">
        <v>2514500</v>
      </c>
      <c r="O5" s="1" t="b">
        <f t="shared" si="0"/>
        <v>1</v>
      </c>
      <c r="P5" s="37">
        <f t="shared" si="1"/>
        <v>0.5</v>
      </c>
      <c r="Q5" s="38" t="b">
        <f t="shared" si="2"/>
        <v>1</v>
      </c>
      <c r="R5" s="38" t="b">
        <f t="shared" si="3"/>
        <v>1</v>
      </c>
    </row>
    <row r="6" spans="1:18" ht="30" customHeight="1" x14ac:dyDescent="0.25">
      <c r="A6" s="41">
        <v>4</v>
      </c>
      <c r="B6" s="41" t="s">
        <v>296</v>
      </c>
      <c r="C6" s="42" t="s">
        <v>136</v>
      </c>
      <c r="D6" s="43" t="s">
        <v>273</v>
      </c>
      <c r="E6" s="43" t="s">
        <v>290</v>
      </c>
      <c r="F6" s="41" t="s">
        <v>281</v>
      </c>
      <c r="G6" s="41" t="s">
        <v>257</v>
      </c>
      <c r="H6" s="44">
        <v>1.8440000000000001</v>
      </c>
      <c r="I6" s="45" t="s">
        <v>288</v>
      </c>
      <c r="J6" s="40">
        <v>2898662</v>
      </c>
      <c r="K6" s="39">
        <v>1449331</v>
      </c>
      <c r="L6" s="46">
        <f t="shared" si="4"/>
        <v>1449331</v>
      </c>
      <c r="M6" s="47">
        <v>0.5</v>
      </c>
      <c r="N6" s="40">
        <v>1449331</v>
      </c>
      <c r="O6" s="1" t="b">
        <f t="shared" si="0"/>
        <v>1</v>
      </c>
      <c r="P6" s="37">
        <f t="shared" si="1"/>
        <v>0.5</v>
      </c>
      <c r="Q6" s="38" t="b">
        <f t="shared" si="2"/>
        <v>1</v>
      </c>
      <c r="R6" s="38" t="b">
        <f t="shared" si="3"/>
        <v>1</v>
      </c>
    </row>
    <row r="7" spans="1:18" ht="30" customHeight="1" x14ac:dyDescent="0.25">
      <c r="A7" s="41">
        <v>5</v>
      </c>
      <c r="B7" s="41" t="s">
        <v>297</v>
      </c>
      <c r="C7" s="42" t="s">
        <v>136</v>
      </c>
      <c r="D7" s="43" t="s">
        <v>274</v>
      </c>
      <c r="E7" s="43" t="s">
        <v>51</v>
      </c>
      <c r="F7" s="41" t="s">
        <v>282</v>
      </c>
      <c r="G7" s="41" t="s">
        <v>257</v>
      </c>
      <c r="H7" s="44">
        <v>5.5209999999999999</v>
      </c>
      <c r="I7" s="45" t="s">
        <v>117</v>
      </c>
      <c r="J7" s="40">
        <v>4984751</v>
      </c>
      <c r="K7" s="39">
        <v>2492375.5</v>
      </c>
      <c r="L7" s="46">
        <f t="shared" si="4"/>
        <v>2492375.5</v>
      </c>
      <c r="M7" s="47">
        <v>0.5</v>
      </c>
      <c r="N7" s="40">
        <v>2492375.5</v>
      </c>
      <c r="O7" s="1" t="b">
        <f t="shared" si="0"/>
        <v>1</v>
      </c>
      <c r="P7" s="37">
        <f t="shared" si="1"/>
        <v>0.5</v>
      </c>
      <c r="Q7" s="38" t="b">
        <f t="shared" si="2"/>
        <v>1</v>
      </c>
      <c r="R7" s="38" t="b">
        <f t="shared" si="3"/>
        <v>1</v>
      </c>
    </row>
    <row r="8" spans="1:18" ht="30" customHeight="1" x14ac:dyDescent="0.25">
      <c r="A8" s="41">
        <v>6</v>
      </c>
      <c r="B8" s="41" t="s">
        <v>298</v>
      </c>
      <c r="C8" s="42" t="s">
        <v>136</v>
      </c>
      <c r="D8" s="43" t="s">
        <v>142</v>
      </c>
      <c r="E8" s="43" t="s">
        <v>291</v>
      </c>
      <c r="F8" s="41" t="s">
        <v>283</v>
      </c>
      <c r="G8" s="41" t="s">
        <v>257</v>
      </c>
      <c r="H8" s="44">
        <v>1.62</v>
      </c>
      <c r="I8" s="45" t="s">
        <v>110</v>
      </c>
      <c r="J8" s="39">
        <v>3062000</v>
      </c>
      <c r="K8" s="39">
        <v>1531000</v>
      </c>
      <c r="L8" s="46">
        <f t="shared" si="4"/>
        <v>1531000</v>
      </c>
      <c r="M8" s="47">
        <v>0.5</v>
      </c>
      <c r="N8" s="40">
        <v>1531000</v>
      </c>
      <c r="O8" s="1" t="b">
        <f t="shared" si="0"/>
        <v>1</v>
      </c>
      <c r="P8" s="37">
        <f t="shared" si="1"/>
        <v>0.5</v>
      </c>
      <c r="Q8" s="38" t="b">
        <f t="shared" si="2"/>
        <v>1</v>
      </c>
      <c r="R8" s="38" t="b">
        <f t="shared" si="3"/>
        <v>1</v>
      </c>
    </row>
    <row r="9" spans="1:18" ht="30" customHeight="1" x14ac:dyDescent="0.25">
      <c r="A9" s="41">
        <v>7</v>
      </c>
      <c r="B9" s="41" t="s">
        <v>299</v>
      </c>
      <c r="C9" s="42" t="s">
        <v>136</v>
      </c>
      <c r="D9" s="48" t="s">
        <v>275</v>
      </c>
      <c r="E9" s="48" t="s">
        <v>292</v>
      </c>
      <c r="F9" s="49" t="s">
        <v>284</v>
      </c>
      <c r="G9" s="41" t="s">
        <v>257</v>
      </c>
      <c r="H9" s="44">
        <v>0.80400000000000005</v>
      </c>
      <c r="I9" s="45" t="s">
        <v>115</v>
      </c>
      <c r="J9" s="50">
        <v>2994939</v>
      </c>
      <c r="K9" s="39">
        <v>1497469.5</v>
      </c>
      <c r="L9" s="46">
        <f t="shared" si="4"/>
        <v>1497469.5</v>
      </c>
      <c r="M9" s="47">
        <v>0.5</v>
      </c>
      <c r="N9" s="40">
        <v>1497469.5</v>
      </c>
      <c r="O9" s="1" t="b">
        <f t="shared" si="0"/>
        <v>1</v>
      </c>
      <c r="P9" s="37">
        <f t="shared" si="1"/>
        <v>0.5</v>
      </c>
      <c r="Q9" s="38" t="b">
        <f t="shared" si="2"/>
        <v>1</v>
      </c>
      <c r="R9" s="38" t="b">
        <f t="shared" si="3"/>
        <v>1</v>
      </c>
    </row>
    <row r="10" spans="1:18" ht="30" customHeight="1" x14ac:dyDescent="0.25">
      <c r="A10" s="41">
        <v>8</v>
      </c>
      <c r="B10" s="41" t="s">
        <v>300</v>
      </c>
      <c r="C10" s="42" t="s">
        <v>136</v>
      </c>
      <c r="D10" s="48" t="s">
        <v>276</v>
      </c>
      <c r="E10" s="48">
        <v>2473011</v>
      </c>
      <c r="F10" s="49" t="s">
        <v>285</v>
      </c>
      <c r="G10" s="41" t="s">
        <v>257</v>
      </c>
      <c r="H10" s="44">
        <v>2.14</v>
      </c>
      <c r="I10" s="45" t="s">
        <v>261</v>
      </c>
      <c r="J10" s="51">
        <v>4864000</v>
      </c>
      <c r="K10" s="39">
        <v>2432000</v>
      </c>
      <c r="L10" s="46">
        <f t="shared" si="4"/>
        <v>2432000</v>
      </c>
      <c r="M10" s="47">
        <v>0.5</v>
      </c>
      <c r="N10" s="40">
        <v>2432000</v>
      </c>
      <c r="O10" s="1" t="b">
        <f t="shared" si="0"/>
        <v>1</v>
      </c>
      <c r="P10" s="37">
        <f t="shared" si="1"/>
        <v>0.5</v>
      </c>
      <c r="Q10" s="38" t="b">
        <f t="shared" si="2"/>
        <v>1</v>
      </c>
      <c r="R10" s="38" t="b">
        <f t="shared" si="3"/>
        <v>1</v>
      </c>
    </row>
    <row r="11" spans="1:18" ht="30" customHeight="1" x14ac:dyDescent="0.25">
      <c r="A11" s="41">
        <v>9</v>
      </c>
      <c r="B11" s="41" t="s">
        <v>301</v>
      </c>
      <c r="C11" s="42" t="s">
        <v>136</v>
      </c>
      <c r="D11" s="43" t="s">
        <v>150</v>
      </c>
      <c r="E11" s="43">
        <v>2462011</v>
      </c>
      <c r="F11" s="41" t="s">
        <v>286</v>
      </c>
      <c r="G11" s="41" t="s">
        <v>257</v>
      </c>
      <c r="H11" s="44">
        <v>0.56100000000000005</v>
      </c>
      <c r="I11" s="45" t="s">
        <v>114</v>
      </c>
      <c r="J11" s="40">
        <v>1151283</v>
      </c>
      <c r="K11" s="39">
        <v>575641.5</v>
      </c>
      <c r="L11" s="46">
        <f t="shared" si="4"/>
        <v>575641.5</v>
      </c>
      <c r="M11" s="47">
        <v>0.5</v>
      </c>
      <c r="N11" s="40">
        <v>575641.5</v>
      </c>
      <c r="O11" s="1" t="b">
        <f t="shared" si="0"/>
        <v>1</v>
      </c>
      <c r="P11" s="37">
        <f t="shared" si="1"/>
        <v>0.5</v>
      </c>
      <c r="Q11" s="38" t="b">
        <f t="shared" si="2"/>
        <v>1</v>
      </c>
      <c r="R11" s="38" t="b">
        <f t="shared" si="3"/>
        <v>1</v>
      </c>
    </row>
    <row r="12" spans="1:18" ht="30" customHeight="1" x14ac:dyDescent="0.25">
      <c r="A12" s="41">
        <v>10</v>
      </c>
      <c r="B12" s="41" t="s">
        <v>302</v>
      </c>
      <c r="C12" s="42" t="s">
        <v>136</v>
      </c>
      <c r="D12" s="48" t="s">
        <v>277</v>
      </c>
      <c r="E12" s="48">
        <v>2471011</v>
      </c>
      <c r="F12" s="49" t="s">
        <v>287</v>
      </c>
      <c r="G12" s="41" t="s">
        <v>257</v>
      </c>
      <c r="H12" s="44">
        <v>0.55000000000000004</v>
      </c>
      <c r="I12" s="45" t="s">
        <v>289</v>
      </c>
      <c r="J12" s="51">
        <v>1002000</v>
      </c>
      <c r="K12" s="39">
        <v>501000</v>
      </c>
      <c r="L12" s="46">
        <f t="shared" si="4"/>
        <v>501000</v>
      </c>
      <c r="M12" s="47">
        <v>0.5</v>
      </c>
      <c r="N12" s="40">
        <v>501000</v>
      </c>
      <c r="O12" s="1" t="b">
        <f t="shared" si="0"/>
        <v>1</v>
      </c>
      <c r="P12" s="37">
        <f t="shared" si="1"/>
        <v>0.5</v>
      </c>
      <c r="Q12" s="38" t="b">
        <f t="shared" si="2"/>
        <v>1</v>
      </c>
      <c r="R12" s="38" t="b">
        <f t="shared" si="3"/>
        <v>1</v>
      </c>
    </row>
    <row r="13" spans="1:18" ht="20.100000000000001" customHeight="1" x14ac:dyDescent="0.25">
      <c r="A13" s="139" t="s">
        <v>37</v>
      </c>
      <c r="B13" s="139"/>
      <c r="C13" s="139"/>
      <c r="D13" s="139"/>
      <c r="E13" s="139"/>
      <c r="F13" s="139"/>
      <c r="G13" s="139"/>
      <c r="H13" s="55">
        <f>SUM(H3:H12)</f>
        <v>23.484999999999999</v>
      </c>
      <c r="I13" s="56" t="s">
        <v>12</v>
      </c>
      <c r="J13" s="57">
        <f>SUM(J3:J12)</f>
        <v>37909787</v>
      </c>
      <c r="K13" s="57">
        <f>SUM(K3:K12)</f>
        <v>19270142.949999999</v>
      </c>
      <c r="L13" s="57">
        <f>SUM(L3:L12)</f>
        <v>18639644.050000001</v>
      </c>
      <c r="M13" s="59" t="s">
        <v>12</v>
      </c>
      <c r="N13" s="58">
        <f>SUM(N3:N12)</f>
        <v>19270142.949999999</v>
      </c>
      <c r="O13" s="1" t="b">
        <f t="shared" si="0"/>
        <v>1</v>
      </c>
      <c r="P13" s="37">
        <f t="shared" si="1"/>
        <v>0.50829999999999997</v>
      </c>
      <c r="Q13" s="38" t="s">
        <v>12</v>
      </c>
      <c r="R13" s="38" t="b">
        <f t="shared" si="3"/>
        <v>1</v>
      </c>
    </row>
    <row r="14" spans="1:18" x14ac:dyDescent="0.25">
      <c r="A14" s="31"/>
      <c r="B14" s="31"/>
      <c r="C14" s="31"/>
      <c r="D14" s="31"/>
      <c r="E14" s="31"/>
      <c r="F14" s="31"/>
      <c r="G14" s="31"/>
    </row>
    <row r="15" spans="1:18" x14ac:dyDescent="0.25">
      <c r="A15" s="30" t="s">
        <v>38</v>
      </c>
      <c r="B15" s="30"/>
      <c r="C15" s="30"/>
      <c r="D15" s="30"/>
      <c r="E15" s="30"/>
      <c r="F15" s="30"/>
      <c r="G15" s="30"/>
      <c r="H15" s="30"/>
      <c r="I15" s="13"/>
      <c r="J15" s="13"/>
      <c r="K15" s="5"/>
      <c r="L15" s="13"/>
      <c r="M15" s="13"/>
      <c r="N15" s="1"/>
      <c r="O15" s="13"/>
      <c r="R15" s="38"/>
    </row>
    <row r="16" spans="1:18" ht="28.5" customHeight="1" x14ac:dyDescent="0.25">
      <c r="A16" s="136" t="s">
        <v>34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</row>
    <row r="17" spans="2:10" x14ac:dyDescent="0.25">
      <c r="B17" s="32"/>
      <c r="C17" s="32"/>
      <c r="D17" s="32"/>
      <c r="E17" s="32"/>
      <c r="F17" s="32"/>
      <c r="G17" s="32"/>
      <c r="J17" s="27"/>
    </row>
  </sheetData>
  <mergeCells count="15">
    <mergeCell ref="A16:O16"/>
    <mergeCell ref="M1:M2"/>
    <mergeCell ref="A13:G13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conditionalFormatting sqref="O3:R13">
    <cfRule type="cellIs" dxfId="7" priority="5" operator="equal">
      <formula>FALSE</formula>
    </cfRule>
  </conditionalFormatting>
  <conditionalFormatting sqref="O3:Q13">
    <cfRule type="containsText" dxfId="6" priority="3" operator="containsText" text="fałsz">
      <formula>NOT(ISERROR(SEARCH("fałsz",O3)))</formula>
    </cfRule>
  </conditionalFormatting>
  <conditionalFormatting sqref="R15">
    <cfRule type="cellIs" dxfId="5" priority="2" operator="equal">
      <formula>FALSE</formula>
    </cfRule>
  </conditionalFormatting>
  <conditionalFormatting sqref="R15">
    <cfRule type="cellIs" dxfId="4" priority="1" operator="equal">
      <formula>FALSE</formula>
    </cfRule>
  </conditionalFormatting>
  <dataValidations disablePrompts="1" count="2">
    <dataValidation type="list" allowBlank="1" showInputMessage="1" showErrorMessage="1" sqref="C3:C12" xr:uid="{0C92D54F-6511-4603-B503-C8A7BA128CED}">
      <formula1>"N"</formula1>
    </dataValidation>
    <dataValidation type="list" allowBlank="1" showInputMessage="1" showErrorMessage="1" sqref="G3:G12" xr:uid="{9D65F047-CB01-4F5C-A852-181389C3BCB5}">
      <formula1>"R"</formula1>
    </dataValidation>
  </dataValidations>
  <pageMargins left="0.23622047244094491" right="0.23622047244094491" top="0.74803149606299213" bottom="0.74803149606299213" header="0.31496062992125984" footer="0.31496062992125984"/>
  <pageSetup paperSize="8" scale="80" fitToHeight="0" orientation="landscape" r:id="rId1"/>
  <headerFooter>
    <oddHeader>&amp;LWojewództwo Śląskie - zadania powiatowe lista rezerwowa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DEE4C-A303-4D0A-9375-3F2CE20F5C19}">
  <sheetPr>
    <pageSetUpPr fitToPage="1"/>
  </sheetPr>
  <dimension ref="A1:S18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1" width="10.28515625" style="3" bestFit="1" customWidth="1"/>
    <col min="2" max="2" width="8.140625" style="3" bestFit="1" customWidth="1"/>
    <col min="3" max="3" width="14.7109375" style="3" bestFit="1" customWidth="1"/>
    <col min="4" max="4" width="21.7109375" style="3" bestFit="1" customWidth="1"/>
    <col min="5" max="6" width="15.7109375" style="3" customWidth="1"/>
    <col min="7" max="7" width="70.85546875" style="3" bestFit="1" customWidth="1"/>
    <col min="8" max="8" width="12.42578125" style="3" bestFit="1" customWidth="1"/>
    <col min="9" max="9" width="14.28515625" style="3" bestFit="1" customWidth="1"/>
    <col min="10" max="10" width="15.7109375" style="3" customWidth="1"/>
    <col min="11" max="11" width="15.7109375" style="4" customWidth="1"/>
    <col min="12" max="13" width="15.7109375" style="3" customWidth="1"/>
    <col min="14" max="14" width="15.7109375" style="1" customWidth="1"/>
    <col min="15" max="15" width="15.7109375" style="3" customWidth="1"/>
    <col min="16" max="16" width="15.7109375" style="35" customWidth="1"/>
    <col min="17" max="18" width="15.7109375" style="1" customWidth="1"/>
    <col min="19" max="19" width="15.7109375" style="35" customWidth="1"/>
    <col min="20" max="16384" width="9.140625" style="3"/>
  </cols>
  <sheetData>
    <row r="1" spans="1:19" ht="33.75" customHeight="1" x14ac:dyDescent="0.25">
      <c r="A1" s="140" t="s">
        <v>4</v>
      </c>
      <c r="B1" s="140" t="s">
        <v>5</v>
      </c>
      <c r="C1" s="141" t="s">
        <v>40</v>
      </c>
      <c r="D1" s="137" t="s">
        <v>6</v>
      </c>
      <c r="E1" s="137" t="s">
        <v>27</v>
      </c>
      <c r="F1" s="137" t="s">
        <v>13</v>
      </c>
      <c r="G1" s="137" t="s">
        <v>7</v>
      </c>
      <c r="H1" s="140" t="s">
        <v>22</v>
      </c>
      <c r="I1" s="140" t="s">
        <v>8</v>
      </c>
      <c r="J1" s="140" t="s">
        <v>21</v>
      </c>
      <c r="K1" s="143" t="s">
        <v>9</v>
      </c>
      <c r="L1" s="140" t="s">
        <v>14</v>
      </c>
      <c r="M1" s="137" t="s">
        <v>11</v>
      </c>
      <c r="N1" s="140" t="s">
        <v>10</v>
      </c>
      <c r="O1" s="61" t="s">
        <v>39</v>
      </c>
      <c r="P1" s="1"/>
    </row>
    <row r="2" spans="1:19" ht="33.75" customHeight="1" x14ac:dyDescent="0.25">
      <c r="A2" s="140"/>
      <c r="B2" s="140"/>
      <c r="C2" s="142"/>
      <c r="D2" s="138"/>
      <c r="E2" s="138"/>
      <c r="F2" s="138"/>
      <c r="G2" s="138"/>
      <c r="H2" s="140"/>
      <c r="I2" s="140"/>
      <c r="J2" s="140"/>
      <c r="K2" s="143"/>
      <c r="L2" s="140"/>
      <c r="M2" s="138"/>
      <c r="N2" s="140"/>
      <c r="O2" s="61">
        <v>2023</v>
      </c>
      <c r="P2" s="1" t="s">
        <v>23</v>
      </c>
      <c r="Q2" s="1" t="s">
        <v>24</v>
      </c>
      <c r="R2" s="1" t="s">
        <v>25</v>
      </c>
      <c r="S2" s="36" t="s">
        <v>26</v>
      </c>
    </row>
    <row r="3" spans="1:19" ht="30" customHeight="1" x14ac:dyDescent="0.25">
      <c r="A3" s="41">
        <v>1</v>
      </c>
      <c r="B3" s="41" t="s">
        <v>334</v>
      </c>
      <c r="C3" s="42" t="s">
        <v>136</v>
      </c>
      <c r="D3" s="43" t="s">
        <v>303</v>
      </c>
      <c r="E3" s="43" t="s">
        <v>324</v>
      </c>
      <c r="F3" s="43" t="s">
        <v>63</v>
      </c>
      <c r="G3" s="41" t="s">
        <v>313</v>
      </c>
      <c r="H3" s="41" t="s">
        <v>257</v>
      </c>
      <c r="I3" s="44">
        <v>3.52</v>
      </c>
      <c r="J3" s="45" t="s">
        <v>116</v>
      </c>
      <c r="K3" s="39">
        <v>6738612</v>
      </c>
      <c r="L3" s="39">
        <v>3369306</v>
      </c>
      <c r="M3" s="46">
        <f>K3-L3</f>
        <v>3369306</v>
      </c>
      <c r="N3" s="47">
        <v>0.5</v>
      </c>
      <c r="O3" s="39">
        <v>3369306</v>
      </c>
      <c r="P3" s="1" t="b">
        <f t="shared" ref="P3:P14" si="0">L3=SUM(O3:O3)</f>
        <v>1</v>
      </c>
      <c r="Q3" s="37">
        <f t="shared" ref="Q3:Q14" si="1">ROUND(L3/K3,4)</f>
        <v>0.5</v>
      </c>
      <c r="R3" s="38" t="b">
        <f t="shared" ref="R3" si="2">Q3=N3</f>
        <v>1</v>
      </c>
      <c r="S3" s="38" t="b">
        <f t="shared" ref="S3:S14" si="3">K3=L3+M3</f>
        <v>1</v>
      </c>
    </row>
    <row r="4" spans="1:19" ht="30" customHeight="1" x14ac:dyDescent="0.25">
      <c r="A4" s="41">
        <v>2</v>
      </c>
      <c r="B4" s="41" t="s">
        <v>335</v>
      </c>
      <c r="C4" s="42" t="s">
        <v>136</v>
      </c>
      <c r="D4" s="43" t="s">
        <v>304</v>
      </c>
      <c r="E4" s="43" t="s">
        <v>325</v>
      </c>
      <c r="F4" s="43" t="s">
        <v>54</v>
      </c>
      <c r="G4" s="41" t="s">
        <v>314</v>
      </c>
      <c r="H4" s="41" t="s">
        <v>257</v>
      </c>
      <c r="I4" s="44">
        <v>1.5489999999999999</v>
      </c>
      <c r="J4" s="45" t="s">
        <v>110</v>
      </c>
      <c r="K4" s="39">
        <v>2670048</v>
      </c>
      <c r="L4" s="39">
        <v>1335024</v>
      </c>
      <c r="M4" s="46">
        <f t="shared" ref="M4:M13" si="4">K4-L4</f>
        <v>1335024</v>
      </c>
      <c r="N4" s="47">
        <v>0.5</v>
      </c>
      <c r="O4" s="39">
        <v>1335024</v>
      </c>
      <c r="P4" s="1" t="b">
        <f t="shared" ref="P4:P13" si="5">L4=SUM(O4:O4)</f>
        <v>1</v>
      </c>
      <c r="Q4" s="37">
        <f t="shared" ref="Q4:Q13" si="6">ROUND(L4/K4,4)</f>
        <v>0.5</v>
      </c>
      <c r="R4" s="38" t="b">
        <f t="shared" ref="R4:R13" si="7">Q4=N4</f>
        <v>1</v>
      </c>
      <c r="S4" s="38" t="b">
        <f t="shared" ref="S4:S13" si="8">K4=L4+M4</f>
        <v>1</v>
      </c>
    </row>
    <row r="5" spans="1:19" ht="30" customHeight="1" x14ac:dyDescent="0.25">
      <c r="A5" s="41">
        <v>3</v>
      </c>
      <c r="B5" s="41" t="s">
        <v>336</v>
      </c>
      <c r="C5" s="42" t="s">
        <v>136</v>
      </c>
      <c r="D5" s="43" t="s">
        <v>305</v>
      </c>
      <c r="E5" s="43" t="s">
        <v>326</v>
      </c>
      <c r="F5" s="43" t="s">
        <v>60</v>
      </c>
      <c r="G5" s="41" t="s">
        <v>315</v>
      </c>
      <c r="H5" s="41" t="s">
        <v>257</v>
      </c>
      <c r="I5" s="44">
        <v>1.65</v>
      </c>
      <c r="J5" s="45" t="s">
        <v>117</v>
      </c>
      <c r="K5" s="39">
        <v>5259756</v>
      </c>
      <c r="L5" s="39">
        <v>2892865.8000000003</v>
      </c>
      <c r="M5" s="46">
        <f t="shared" si="4"/>
        <v>2366890.1999999997</v>
      </c>
      <c r="N5" s="47">
        <v>0.55000000000000004</v>
      </c>
      <c r="O5" s="39">
        <v>2892865.8000000003</v>
      </c>
      <c r="P5" s="1" t="b">
        <f t="shared" si="5"/>
        <v>1</v>
      </c>
      <c r="Q5" s="37">
        <f t="shared" si="6"/>
        <v>0.55000000000000004</v>
      </c>
      <c r="R5" s="38" t="b">
        <f t="shared" si="7"/>
        <v>1</v>
      </c>
      <c r="S5" s="38" t="b">
        <f t="shared" si="8"/>
        <v>1</v>
      </c>
    </row>
    <row r="6" spans="1:19" ht="30" customHeight="1" x14ac:dyDescent="0.25">
      <c r="A6" s="41">
        <v>4</v>
      </c>
      <c r="B6" s="41" t="s">
        <v>337</v>
      </c>
      <c r="C6" s="42" t="s">
        <v>136</v>
      </c>
      <c r="D6" s="43" t="s">
        <v>306</v>
      </c>
      <c r="E6" s="43" t="s">
        <v>327</v>
      </c>
      <c r="F6" s="43" t="s">
        <v>56</v>
      </c>
      <c r="G6" s="41" t="s">
        <v>316</v>
      </c>
      <c r="H6" s="41" t="s">
        <v>257</v>
      </c>
      <c r="I6" s="44">
        <v>0.6</v>
      </c>
      <c r="J6" s="45" t="s">
        <v>333</v>
      </c>
      <c r="K6" s="39">
        <v>180000</v>
      </c>
      <c r="L6" s="39">
        <v>90000</v>
      </c>
      <c r="M6" s="46">
        <f t="shared" si="4"/>
        <v>90000</v>
      </c>
      <c r="N6" s="47">
        <v>0.5</v>
      </c>
      <c r="O6" s="39">
        <v>90000</v>
      </c>
      <c r="P6" s="1" t="b">
        <f t="shared" si="5"/>
        <v>1</v>
      </c>
      <c r="Q6" s="37">
        <f t="shared" si="6"/>
        <v>0.5</v>
      </c>
      <c r="R6" s="38" t="b">
        <f t="shared" si="7"/>
        <v>1</v>
      </c>
      <c r="S6" s="38" t="b">
        <f t="shared" si="8"/>
        <v>1</v>
      </c>
    </row>
    <row r="7" spans="1:19" ht="30" customHeight="1" x14ac:dyDescent="0.25">
      <c r="A7" s="41">
        <v>5</v>
      </c>
      <c r="B7" s="41" t="s">
        <v>338</v>
      </c>
      <c r="C7" s="42" t="s">
        <v>136</v>
      </c>
      <c r="D7" s="43" t="s">
        <v>307</v>
      </c>
      <c r="E7" s="43" t="s">
        <v>328</v>
      </c>
      <c r="F7" s="43" t="s">
        <v>59</v>
      </c>
      <c r="G7" s="41" t="s">
        <v>317</v>
      </c>
      <c r="H7" s="41" t="s">
        <v>257</v>
      </c>
      <c r="I7" s="44">
        <v>0.28000000000000003</v>
      </c>
      <c r="J7" s="45" t="s">
        <v>112</v>
      </c>
      <c r="K7" s="39">
        <v>949220</v>
      </c>
      <c r="L7" s="39">
        <v>522071.00000000006</v>
      </c>
      <c r="M7" s="46">
        <f t="shared" si="4"/>
        <v>427148.99999999994</v>
      </c>
      <c r="N7" s="47">
        <v>0.55000000000000004</v>
      </c>
      <c r="O7" s="39">
        <v>522071.00000000006</v>
      </c>
      <c r="P7" s="1" t="b">
        <f t="shared" si="5"/>
        <v>1</v>
      </c>
      <c r="Q7" s="37">
        <f t="shared" si="6"/>
        <v>0.55000000000000004</v>
      </c>
      <c r="R7" s="38" t="b">
        <f t="shared" si="7"/>
        <v>1</v>
      </c>
      <c r="S7" s="38" t="b">
        <f t="shared" si="8"/>
        <v>1</v>
      </c>
    </row>
    <row r="8" spans="1:19" ht="30" customHeight="1" x14ac:dyDescent="0.25">
      <c r="A8" s="41">
        <v>6</v>
      </c>
      <c r="B8" s="41" t="s">
        <v>339</v>
      </c>
      <c r="C8" s="42" t="s">
        <v>136</v>
      </c>
      <c r="D8" s="43" t="s">
        <v>308</v>
      </c>
      <c r="E8" s="43">
        <v>2406092</v>
      </c>
      <c r="F8" s="43" t="s">
        <v>62</v>
      </c>
      <c r="G8" s="41" t="s">
        <v>318</v>
      </c>
      <c r="H8" s="41" t="s">
        <v>257</v>
      </c>
      <c r="I8" s="44">
        <v>6.07</v>
      </c>
      <c r="J8" s="45" t="s">
        <v>119</v>
      </c>
      <c r="K8" s="39">
        <v>3657000</v>
      </c>
      <c r="L8" s="39">
        <v>2011350.0000000002</v>
      </c>
      <c r="M8" s="46">
        <f t="shared" si="4"/>
        <v>1645649.9999999998</v>
      </c>
      <c r="N8" s="47">
        <v>0.55000000000000004</v>
      </c>
      <c r="O8" s="39">
        <v>2011350.0000000002</v>
      </c>
      <c r="P8" s="1" t="b">
        <f t="shared" si="5"/>
        <v>1</v>
      </c>
      <c r="Q8" s="37">
        <f t="shared" si="6"/>
        <v>0.55000000000000004</v>
      </c>
      <c r="R8" s="38" t="b">
        <f t="shared" si="7"/>
        <v>1</v>
      </c>
      <c r="S8" s="38" t="b">
        <f t="shared" si="8"/>
        <v>1</v>
      </c>
    </row>
    <row r="9" spans="1:19" ht="30" customHeight="1" x14ac:dyDescent="0.25">
      <c r="A9" s="41">
        <v>7</v>
      </c>
      <c r="B9" s="41" t="s">
        <v>340</v>
      </c>
      <c r="C9" s="42" t="s">
        <v>136</v>
      </c>
      <c r="D9" s="43" t="s">
        <v>309</v>
      </c>
      <c r="E9" s="43" t="s">
        <v>329</v>
      </c>
      <c r="F9" s="43" t="s">
        <v>67</v>
      </c>
      <c r="G9" s="41" t="s">
        <v>319</v>
      </c>
      <c r="H9" s="41" t="s">
        <v>257</v>
      </c>
      <c r="I9" s="44">
        <v>5.12</v>
      </c>
      <c r="J9" s="45" t="s">
        <v>110</v>
      </c>
      <c r="K9" s="39">
        <v>7920000</v>
      </c>
      <c r="L9" s="39">
        <v>3960000</v>
      </c>
      <c r="M9" s="46">
        <f t="shared" si="4"/>
        <v>3960000</v>
      </c>
      <c r="N9" s="47">
        <v>0.5</v>
      </c>
      <c r="O9" s="39">
        <v>3960000</v>
      </c>
      <c r="P9" s="1" t="b">
        <f t="shared" si="5"/>
        <v>1</v>
      </c>
      <c r="Q9" s="37">
        <f t="shared" si="6"/>
        <v>0.5</v>
      </c>
      <c r="R9" s="38" t="b">
        <f t="shared" si="7"/>
        <v>1</v>
      </c>
      <c r="S9" s="38" t="b">
        <f t="shared" si="8"/>
        <v>1</v>
      </c>
    </row>
    <row r="10" spans="1:19" ht="30" customHeight="1" x14ac:dyDescent="0.25">
      <c r="A10" s="41">
        <v>8</v>
      </c>
      <c r="B10" s="41" t="s">
        <v>341</v>
      </c>
      <c r="C10" s="42" t="s">
        <v>136</v>
      </c>
      <c r="D10" s="43" t="s">
        <v>310</v>
      </c>
      <c r="E10" s="43" t="s">
        <v>330</v>
      </c>
      <c r="F10" s="43" t="s">
        <v>63</v>
      </c>
      <c r="G10" s="41" t="s">
        <v>320</v>
      </c>
      <c r="H10" s="41" t="s">
        <v>257</v>
      </c>
      <c r="I10" s="44">
        <v>1.02</v>
      </c>
      <c r="J10" s="45" t="s">
        <v>114</v>
      </c>
      <c r="K10" s="39">
        <v>2076000</v>
      </c>
      <c r="L10" s="39">
        <v>1038000</v>
      </c>
      <c r="M10" s="46">
        <f t="shared" si="4"/>
        <v>1038000</v>
      </c>
      <c r="N10" s="47">
        <v>0.5</v>
      </c>
      <c r="O10" s="39">
        <v>1038000</v>
      </c>
      <c r="P10" s="1" t="b">
        <f t="shared" si="5"/>
        <v>1</v>
      </c>
      <c r="Q10" s="37">
        <f t="shared" si="6"/>
        <v>0.5</v>
      </c>
      <c r="R10" s="38" t="b">
        <f t="shared" si="7"/>
        <v>1</v>
      </c>
      <c r="S10" s="38" t="b">
        <f t="shared" si="8"/>
        <v>1</v>
      </c>
    </row>
    <row r="11" spans="1:19" ht="30" customHeight="1" x14ac:dyDescent="0.25">
      <c r="A11" s="41">
        <v>9</v>
      </c>
      <c r="B11" s="41" t="s">
        <v>342</v>
      </c>
      <c r="C11" s="42" t="s">
        <v>136</v>
      </c>
      <c r="D11" s="43" t="s">
        <v>311</v>
      </c>
      <c r="E11" s="43" t="s">
        <v>331</v>
      </c>
      <c r="F11" s="43" t="s">
        <v>66</v>
      </c>
      <c r="G11" s="41" t="s">
        <v>321</v>
      </c>
      <c r="H11" s="41" t="s">
        <v>257</v>
      </c>
      <c r="I11" s="44">
        <v>0.215</v>
      </c>
      <c r="J11" s="45" t="s">
        <v>114</v>
      </c>
      <c r="K11" s="39">
        <v>944975</v>
      </c>
      <c r="L11" s="39">
        <v>472487.5</v>
      </c>
      <c r="M11" s="46">
        <f t="shared" si="4"/>
        <v>472487.5</v>
      </c>
      <c r="N11" s="47">
        <v>0.5</v>
      </c>
      <c r="O11" s="39">
        <v>472487.5</v>
      </c>
      <c r="P11" s="1" t="b">
        <f t="shared" si="5"/>
        <v>1</v>
      </c>
      <c r="Q11" s="37">
        <f t="shared" si="6"/>
        <v>0.5</v>
      </c>
      <c r="R11" s="38" t="b">
        <f t="shared" si="7"/>
        <v>1</v>
      </c>
      <c r="S11" s="38" t="b">
        <f t="shared" si="8"/>
        <v>1</v>
      </c>
    </row>
    <row r="12" spans="1:19" ht="30" customHeight="1" x14ac:dyDescent="0.25">
      <c r="A12" s="41">
        <v>10</v>
      </c>
      <c r="B12" s="41" t="s">
        <v>343</v>
      </c>
      <c r="C12" s="42" t="s">
        <v>136</v>
      </c>
      <c r="D12" s="43" t="s">
        <v>312</v>
      </c>
      <c r="E12" s="43" t="s">
        <v>332</v>
      </c>
      <c r="F12" s="43" t="s">
        <v>61</v>
      </c>
      <c r="G12" s="41" t="s">
        <v>322</v>
      </c>
      <c r="H12" s="41" t="s">
        <v>257</v>
      </c>
      <c r="I12" s="44">
        <v>3.452</v>
      </c>
      <c r="J12" s="45" t="s">
        <v>112</v>
      </c>
      <c r="K12" s="39">
        <v>2888830</v>
      </c>
      <c r="L12" s="39">
        <v>1444415</v>
      </c>
      <c r="M12" s="46">
        <f t="shared" si="4"/>
        <v>1444415</v>
      </c>
      <c r="N12" s="47">
        <v>0.5</v>
      </c>
      <c r="O12" s="39">
        <v>1444415</v>
      </c>
      <c r="P12" s="1" t="b">
        <f t="shared" si="5"/>
        <v>1</v>
      </c>
      <c r="Q12" s="37">
        <f t="shared" si="6"/>
        <v>0.5</v>
      </c>
      <c r="R12" s="38" t="b">
        <f t="shared" si="7"/>
        <v>1</v>
      </c>
      <c r="S12" s="38" t="b">
        <f t="shared" si="8"/>
        <v>1</v>
      </c>
    </row>
    <row r="13" spans="1:19" s="4" customFormat="1" ht="30" customHeight="1" x14ac:dyDescent="0.25">
      <c r="A13" s="115" t="s">
        <v>352</v>
      </c>
      <c r="B13" s="116" t="s">
        <v>344</v>
      </c>
      <c r="C13" s="117" t="s">
        <v>136</v>
      </c>
      <c r="D13" s="126" t="s">
        <v>276</v>
      </c>
      <c r="E13" s="126">
        <v>2473011</v>
      </c>
      <c r="F13" s="126" t="s">
        <v>73</v>
      </c>
      <c r="G13" s="116" t="s">
        <v>323</v>
      </c>
      <c r="H13" s="116" t="s">
        <v>257</v>
      </c>
      <c r="I13" s="120">
        <v>2.4700000000000002</v>
      </c>
      <c r="J13" s="121" t="s">
        <v>261</v>
      </c>
      <c r="K13" s="123">
        <v>4562000</v>
      </c>
      <c r="L13" s="123">
        <v>2038954.7299999967</v>
      </c>
      <c r="M13" s="124">
        <f t="shared" si="4"/>
        <v>2523045.2700000033</v>
      </c>
      <c r="N13" s="125">
        <v>0.5</v>
      </c>
      <c r="O13" s="123">
        <v>2038954.7299999967</v>
      </c>
      <c r="P13" s="108" t="b">
        <f t="shared" si="5"/>
        <v>1</v>
      </c>
      <c r="Q13" s="109">
        <f t="shared" si="6"/>
        <v>0.44690000000000002</v>
      </c>
      <c r="R13" s="110" t="b">
        <f t="shared" si="7"/>
        <v>0</v>
      </c>
      <c r="S13" s="110" t="b">
        <f t="shared" si="8"/>
        <v>1</v>
      </c>
    </row>
    <row r="14" spans="1:19" ht="20.100000000000001" customHeight="1" x14ac:dyDescent="0.25">
      <c r="A14" s="139" t="s">
        <v>37</v>
      </c>
      <c r="B14" s="139"/>
      <c r="C14" s="139"/>
      <c r="D14" s="139"/>
      <c r="E14" s="139"/>
      <c r="F14" s="139"/>
      <c r="G14" s="139"/>
      <c r="H14" s="139"/>
      <c r="I14" s="55">
        <f>SUM(I3:I13)</f>
        <v>25.945999999999998</v>
      </c>
      <c r="J14" s="56" t="s">
        <v>12</v>
      </c>
      <c r="K14" s="57">
        <f>SUM(K3:K13)</f>
        <v>37846441</v>
      </c>
      <c r="L14" s="57">
        <f>SUM(L3:L13)</f>
        <v>19174474.029999997</v>
      </c>
      <c r="M14" s="57">
        <f>SUM(M3:M13)</f>
        <v>18671966.970000003</v>
      </c>
      <c r="N14" s="59" t="s">
        <v>12</v>
      </c>
      <c r="O14" s="58">
        <f>SUM(O3:O13)</f>
        <v>19174474.029999997</v>
      </c>
      <c r="P14" s="1" t="b">
        <f t="shared" si="0"/>
        <v>1</v>
      </c>
      <c r="Q14" s="37">
        <f t="shared" si="1"/>
        <v>0.50660000000000005</v>
      </c>
      <c r="R14" s="38" t="s">
        <v>12</v>
      </c>
      <c r="S14" s="38" t="b">
        <f t="shared" si="3"/>
        <v>1</v>
      </c>
    </row>
    <row r="15" spans="1:19" x14ac:dyDescent="0.25">
      <c r="A15" s="31"/>
      <c r="B15" s="31"/>
      <c r="C15" s="31"/>
      <c r="D15" s="31"/>
      <c r="E15" s="31"/>
      <c r="F15" s="31"/>
      <c r="G15" s="31"/>
      <c r="H15" s="31"/>
    </row>
    <row r="16" spans="1:19" x14ac:dyDescent="0.25">
      <c r="A16" s="30" t="s">
        <v>38</v>
      </c>
      <c r="B16" s="30"/>
      <c r="C16" s="30"/>
      <c r="D16" s="30"/>
      <c r="E16" s="30"/>
      <c r="F16" s="30"/>
      <c r="G16" s="30"/>
      <c r="H16" s="30"/>
      <c r="I16" s="13"/>
      <c r="J16" s="13"/>
      <c r="K16" s="5"/>
      <c r="L16" s="13"/>
      <c r="M16" s="13"/>
      <c r="O16" s="13"/>
      <c r="P16" s="1"/>
      <c r="S16" s="38"/>
    </row>
    <row r="17" spans="1:16" ht="28.5" customHeight="1" x14ac:dyDescent="0.25">
      <c r="A17" s="136" t="s">
        <v>34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"/>
    </row>
    <row r="18" spans="1:16" x14ac:dyDescent="0.25">
      <c r="B18" s="32"/>
      <c r="C18" s="32"/>
      <c r="D18" s="32"/>
      <c r="E18" s="32"/>
      <c r="F18" s="32"/>
      <c r="G18" s="32"/>
      <c r="H18" s="32"/>
      <c r="K18" s="27"/>
    </row>
  </sheetData>
  <mergeCells count="16">
    <mergeCell ref="M1:M2"/>
    <mergeCell ref="N1:N2"/>
    <mergeCell ref="A14:H14"/>
    <mergeCell ref="A17:O17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conditionalFormatting sqref="P3:S14">
    <cfRule type="cellIs" dxfId="3" priority="5" operator="equal">
      <formula>FALSE</formula>
    </cfRule>
  </conditionalFormatting>
  <conditionalFormatting sqref="P3:R14">
    <cfRule type="containsText" dxfId="2" priority="3" operator="containsText" text="fałsz">
      <formula>NOT(ISERROR(SEARCH("fałsz",P3)))</formula>
    </cfRule>
  </conditionalFormatting>
  <conditionalFormatting sqref="S16">
    <cfRule type="cellIs" dxfId="1" priority="2" operator="equal">
      <formula>FALSE</formula>
    </cfRule>
  </conditionalFormatting>
  <conditionalFormatting sqref="S16">
    <cfRule type="cellIs" dxfId="0" priority="1" operator="equal">
      <formula>FALSE</formula>
    </cfRule>
  </conditionalFormatting>
  <dataValidations disablePrompts="1" count="2">
    <dataValidation type="list" allowBlank="1" showInputMessage="1" showErrorMessage="1" sqref="H3:H13" xr:uid="{869B7E93-9DC9-473B-875F-AA0636CD3033}">
      <formula1>"R"</formula1>
    </dataValidation>
    <dataValidation type="list" allowBlank="1" showInputMessage="1" showErrorMessage="1" sqref="C3:C13" xr:uid="{853C71BC-9507-41C5-AC18-971169B1E441}">
      <formula1>"N"</formula1>
    </dataValidation>
  </dataValidations>
  <pageMargins left="0.23622047244094491" right="0.23622047244094491" top="0.74803149606299213" bottom="0.74803149606299213" header="0.31496062992125984" footer="0.31496062992125984"/>
  <pageSetup paperSize="8" scale="73" fitToHeight="0" orientation="landscape" r:id="rId1"/>
  <headerFooter>
    <oddHeader>&amp;LWojewództwo Śląskie - zadania gminne lista rezerwowa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9</vt:i4>
      </vt:variant>
    </vt:vector>
  </HeadingPairs>
  <TitlesOfParts>
    <vt:vector size="14" baseType="lpstr">
      <vt:lpstr>TERC - "nazwa woj"</vt:lpstr>
      <vt:lpstr>pow podst</vt:lpstr>
      <vt:lpstr>gm podst</vt:lpstr>
      <vt:lpstr>pow rez</vt:lpstr>
      <vt:lpstr>gm rez</vt:lpstr>
      <vt:lpstr>'gm podst'!Obszar_wydruku</vt:lpstr>
      <vt:lpstr>'gm rez'!Obszar_wydruku</vt:lpstr>
      <vt:lpstr>'pow podst'!Obszar_wydruku</vt:lpstr>
      <vt:lpstr>'pow rez'!Obszar_wydruku</vt:lpstr>
      <vt:lpstr>'TERC - "nazwa woj"'!Obszar_wydruku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Przykaza Daniel</dc:creator>
  <cp:lastModifiedBy>Bielicka Marzena</cp:lastModifiedBy>
  <cp:lastPrinted>2023-04-28T14:45:44Z</cp:lastPrinted>
  <dcterms:created xsi:type="dcterms:W3CDTF">2019-02-25T10:53:14Z</dcterms:created>
  <dcterms:modified xsi:type="dcterms:W3CDTF">2023-07-19T05:44:09Z</dcterms:modified>
</cp:coreProperties>
</file>