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<sst xmlns="http://schemas.openxmlformats.org/spreadsheetml/2006/main" count="98" uniqueCount="79">
  <si>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</si>
  <si>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</si>
  <si>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</si>
  <si>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</si>
  <si>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</si>
  <si>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</si>
  <si>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</si>
  <si>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</si>
  <si>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</si>
  <si>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</si>
  <si>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</si>
  <si>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</si>
  <si>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</si>
  <si>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</si>
  <si>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</si>
  <si>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</si>
  <si>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</si>
  <si>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</si>
  <si>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</si>
  <si>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</si>
  <si>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</si>
  <si>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</si>
  <si>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</si>
  <si>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</si>
  <si>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</si>
  <si>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</si>
  <si>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</si>
  <si>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</si>
  <si>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</si>
  <si>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</si>
  <si>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</si>
  <si>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</si>
  <si>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</si>
  <si>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</si>
  <si>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</si>
  <si>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</si>
  <si>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</si>
  <si>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</si>
  <si>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</si>
  <si>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</si>
  <si>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</si>
  <si>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</si>
  <si>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</si>
  <si>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</si>
  <si>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</si>
  <si>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</si>
  <si>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</si>
  <si>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</si>
  <si>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</si>
  <si>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</si>
  <si>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</si>
  <si>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</si>
  <si>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</si>
  <si>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</si>
  <si>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</si>
  <si>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</si>
  <si>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</si>
  <si>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</si>
  <si>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</si>
  <si>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</si>
  <si>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</si>
  <si>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</si>
  <si>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</si>
  <si>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</si>
  <si>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</si>
  <si>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</si>
  <si>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</si>
  <si>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</si>
  <si>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</si>
  <si>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</si>
  <si>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</si>
  <si>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</si>
  <si>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</si>
  <si>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</si>
  <si>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</si>
  <si>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</si>
  <si>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</si>
  <si>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</si>
  <si>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II Kwartały 2021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</si>
</sst>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25390625" style="2" customWidth="1"/>
    <col min="5" max="5" width="11.75390625" style="2" bestFit="1" customWidth="1"/>
    <col min="6" max="6" width="13.125" style="2" bestFit="1" customWidth="1"/>
    <col min="7" max="7" width="11.75390625" style="2" bestFit="1" customWidth="1"/>
    <col min="8" max="8" width="8.75390625" style="2" bestFit="1" customWidth="1"/>
    <col min="9" max="9" width="10.125" style="2" customWidth="1"/>
    <col min="10" max="10" width="13.125" style="2" bestFit="1" customWidth="1"/>
    <col min="11" max="11" width="10.875" style="2" bestFit="1" customWidth="1"/>
    <col min="12" max="12" width="13.125" style="2" bestFit="1" customWidth="1"/>
    <col min="13" max="13" width="11.75390625" style="2" bestFit="1" customWidth="1"/>
    <col min="14" max="14" width="10.875" style="2" bestFit="1" customWidth="1"/>
    <col min="15" max="16" width="13.12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2:17" ht="13.5" customHeight="1">
      <c r="B5" s="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8"/>
      <c r="O5" s="8"/>
      <c r="P5" s="8"/>
      <c r="Q5" s="8"/>
    </row>
    <row r="6" spans="1:17" ht="13.5" customHeight="1">
      <c r="A6" s="38" t="s">
        <v>0</v>
      </c>
      <c r="B6" s="43" t="s">
        <v>61</v>
      </c>
      <c r="C6" s="47" t="s">
        <v>65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64</v>
      </c>
      <c r="P6" s="48"/>
      <c r="Q6" s="49"/>
    </row>
    <row r="7" spans="1:17" ht="13.5" customHeight="1">
      <c r="A7" s="39"/>
      <c r="B7" s="41"/>
      <c r="C7" s="42" t="s">
        <v>62</v>
      </c>
      <c r="D7" s="42" t="s">
        <v>73</v>
      </c>
      <c r="E7" s="42" t="s">
        <v>66</v>
      </c>
      <c r="F7" s="42" t="s">
        <v>67</v>
      </c>
      <c r="G7" s="42" t="s">
        <v>24</v>
      </c>
      <c r="H7" s="42" t="s">
        <v>25</v>
      </c>
      <c r="I7" s="44" t="s">
        <v>63</v>
      </c>
      <c r="J7" s="42" t="s">
        <v>13</v>
      </c>
      <c r="K7" s="42" t="s">
        <v>14</v>
      </c>
      <c r="L7" s="42" t="s">
        <v>15</v>
      </c>
      <c r="M7" s="42" t="s">
        <v>16</v>
      </c>
      <c r="N7" s="41" t="s">
        <v>17</v>
      </c>
      <c r="O7" s="32" t="s">
        <v>18</v>
      </c>
      <c r="P7" s="32" t="s">
        <v>19</v>
      </c>
      <c r="Q7" s="32" t="s">
        <v>20</v>
      </c>
    </row>
    <row r="8" spans="1:17" ht="13.5" customHeight="1">
      <c r="A8" s="39"/>
      <c r="B8" s="41"/>
      <c r="C8" s="32"/>
      <c r="D8" s="32"/>
      <c r="E8" s="32"/>
      <c r="F8" s="32"/>
      <c r="G8" s="32"/>
      <c r="H8" s="32"/>
      <c r="I8" s="44"/>
      <c r="J8" s="32"/>
      <c r="K8" s="32"/>
      <c r="L8" s="32"/>
      <c r="M8" s="32"/>
      <c r="N8" s="41"/>
      <c r="O8" s="32"/>
      <c r="P8" s="32"/>
      <c r="Q8" s="32"/>
    </row>
    <row r="9" spans="1:17" ht="11.25" customHeight="1">
      <c r="A9" s="39"/>
      <c r="B9" s="41"/>
      <c r="C9" s="32"/>
      <c r="D9" s="32"/>
      <c r="E9" s="32"/>
      <c r="F9" s="32"/>
      <c r="G9" s="32"/>
      <c r="H9" s="32"/>
      <c r="I9" s="44"/>
      <c r="J9" s="32"/>
      <c r="K9" s="32"/>
      <c r="L9" s="32"/>
      <c r="M9" s="32"/>
      <c r="N9" s="41"/>
      <c r="O9" s="32"/>
      <c r="P9" s="32"/>
      <c r="Q9" s="32"/>
    </row>
    <row r="10" spans="1:17" ht="27.75" customHeight="1">
      <c r="A10" s="40"/>
      <c r="B10" s="42"/>
      <c r="C10" s="32"/>
      <c r="D10" s="32"/>
      <c r="E10" s="32"/>
      <c r="F10" s="32"/>
      <c r="G10" s="32"/>
      <c r="H10" s="32"/>
      <c r="I10" s="45"/>
      <c r="J10" s="32"/>
      <c r="K10" s="32"/>
      <c r="L10" s="32"/>
      <c r="M10" s="32"/>
      <c r="N10" s="42"/>
      <c r="O10" s="32"/>
      <c r="P10" s="32"/>
      <c r="Q10" s="32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24" t="s">
        <v>75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43.5" customHeight="1">
      <c r="A13" s="17" t="s">
        <v>76</v>
      </c>
      <c r="B13" s="18">
        <f>5867765574.04</f>
        <v>5867765574.04</v>
      </c>
      <c r="C13" s="18">
        <f>3824995270.65</f>
        <v>3824995270.65</v>
      </c>
      <c r="D13" s="18">
        <f>198510949.63</f>
        <v>198510949.63</v>
      </c>
      <c r="E13" s="18">
        <f>194055294.08</f>
        <v>194055294.08</v>
      </c>
      <c r="F13" s="18">
        <f>19161</f>
        <v>19161</v>
      </c>
      <c r="G13" s="18">
        <f>4436444.2</f>
        <v>4436444.2</v>
      </c>
      <c r="H13" s="18">
        <f>50.35</f>
        <v>50.35</v>
      </c>
      <c r="I13" s="18">
        <f>0</f>
        <v>0</v>
      </c>
      <c r="J13" s="18">
        <f>3357650512.76</f>
        <v>3357650512.76</v>
      </c>
      <c r="K13" s="18">
        <f>870.16</f>
        <v>870.16</v>
      </c>
      <c r="L13" s="18">
        <f>267785328.71</f>
        <v>267785328.71</v>
      </c>
      <c r="M13" s="18">
        <f>1028921.29</f>
        <v>1028921.29</v>
      </c>
      <c r="N13" s="18">
        <f>18688.1</f>
        <v>18688.1</v>
      </c>
      <c r="O13" s="18">
        <f>2042770303.39</f>
        <v>2042770303.39</v>
      </c>
      <c r="P13" s="18">
        <f>2042770303.39</f>
        <v>2042770303.39</v>
      </c>
      <c r="Q13" s="18">
        <f>0</f>
        <v>0</v>
      </c>
    </row>
    <row r="14" spans="1:17" ht="28.5" customHeight="1">
      <c r="A14" s="17" t="s">
        <v>43</v>
      </c>
      <c r="B14" s="18">
        <f>109500000</f>
        <v>109500000</v>
      </c>
      <c r="C14" s="18">
        <f>109500000</f>
        <v>109500000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109500000</f>
        <v>109500000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0</f>
        <v>0</v>
      </c>
      <c r="P14" s="18">
        <f>0</f>
        <v>0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109500000</f>
        <v>109500000</v>
      </c>
      <c r="C16" s="19">
        <f>109500000</f>
        <v>109500000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109500000</f>
        <v>109500000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0</f>
        <v>0</v>
      </c>
      <c r="P16" s="19">
        <f>0</f>
        <v>0</v>
      </c>
      <c r="Q16" s="19">
        <f>0</f>
        <v>0</v>
      </c>
    </row>
    <row r="17" spans="1:17" ht="36" customHeight="1">
      <c r="A17" s="17" t="s">
        <v>46</v>
      </c>
      <c r="B17" s="18">
        <f>5756992386.31</f>
        <v>5756992386.31</v>
      </c>
      <c r="C17" s="18">
        <f>3714222842.92</f>
        <v>3714222842.92</v>
      </c>
      <c r="D17" s="18">
        <f>198373909.36</f>
        <v>198373909.36</v>
      </c>
      <c r="E17" s="18">
        <f>194000000</f>
        <v>194000000</v>
      </c>
      <c r="F17" s="18">
        <f>0</f>
        <v>0</v>
      </c>
      <c r="G17" s="18">
        <f>4373909.36</f>
        <v>4373909.36</v>
      </c>
      <c r="H17" s="18">
        <f>0</f>
        <v>0</v>
      </c>
      <c r="I17" s="18">
        <f>0</f>
        <v>0</v>
      </c>
      <c r="J17" s="18">
        <f>3248140483.56</f>
        <v>3248140483.56</v>
      </c>
      <c r="K17" s="18">
        <f>0</f>
        <v>0</v>
      </c>
      <c r="L17" s="18">
        <f>267708450</f>
        <v>267708450</v>
      </c>
      <c r="M17" s="18">
        <f>0</f>
        <v>0</v>
      </c>
      <c r="N17" s="18">
        <f>0</f>
        <v>0</v>
      </c>
      <c r="O17" s="18">
        <f>2042769543.39</f>
        <v>2042769543.39</v>
      </c>
      <c r="P17" s="18">
        <f>2042769543.39</f>
        <v>2042769543.39</v>
      </c>
      <c r="Q17" s="18">
        <f>0</f>
        <v>0</v>
      </c>
    </row>
    <row r="18" spans="1:17" ht="22.5" customHeight="1">
      <c r="A18" s="15" t="s">
        <v>47</v>
      </c>
      <c r="B18" s="19">
        <f>0</f>
        <v>0</v>
      </c>
      <c r="C18" s="19">
        <f>0</f>
        <v>0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  <c r="K18" s="19">
        <f>0</f>
        <v>0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5756992386.31</f>
        <v>5756992386.31</v>
      </c>
      <c r="C19" s="19">
        <f>3714222842.92</f>
        <v>3714222842.92</v>
      </c>
      <c r="D19" s="19">
        <f>198373909.36</f>
        <v>198373909.36</v>
      </c>
      <c r="E19" s="19">
        <f>194000000</f>
        <v>194000000</v>
      </c>
      <c r="F19" s="19">
        <f>0</f>
        <v>0</v>
      </c>
      <c r="G19" s="19">
        <f>4373909.36</f>
        <v>4373909.36</v>
      </c>
      <c r="H19" s="19">
        <f>0</f>
        <v>0</v>
      </c>
      <c r="I19" s="19">
        <f>0</f>
        <v>0</v>
      </c>
      <c r="J19" s="19">
        <f>3248140483.56</f>
        <v>3248140483.56</v>
      </c>
      <c r="K19" s="19">
        <f>0</f>
        <v>0</v>
      </c>
      <c r="L19" s="19">
        <f>267708450</f>
        <v>267708450</v>
      </c>
      <c r="M19" s="19">
        <f>0</f>
        <v>0</v>
      </c>
      <c r="N19" s="19">
        <f>0</f>
        <v>0</v>
      </c>
      <c r="O19" s="19">
        <f>2042769543.39</f>
        <v>2042769543.39</v>
      </c>
      <c r="P19" s="19">
        <f>2042769543.39</f>
        <v>2042769543.39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1273187.73</f>
        <v>1273187.73</v>
      </c>
      <c r="C21" s="18">
        <f>1272427.73</f>
        <v>1272427.73</v>
      </c>
      <c r="D21" s="18">
        <f>137040.27</f>
        <v>137040.27</v>
      </c>
      <c r="E21" s="18">
        <f>55294.08</f>
        <v>55294.08</v>
      </c>
      <c r="F21" s="18">
        <f>19161</f>
        <v>19161</v>
      </c>
      <c r="G21" s="18">
        <f>62534.84</f>
        <v>62534.84</v>
      </c>
      <c r="H21" s="18">
        <f>50.35</f>
        <v>50.35</v>
      </c>
      <c r="I21" s="18">
        <f>0</f>
        <v>0</v>
      </c>
      <c r="J21" s="18">
        <f>10029.2</f>
        <v>10029.2</v>
      </c>
      <c r="K21" s="18">
        <f>870.16</f>
        <v>870.16</v>
      </c>
      <c r="L21" s="18">
        <f>76878.71</f>
        <v>76878.71</v>
      </c>
      <c r="M21" s="18">
        <f>1028921.29</f>
        <v>1028921.29</v>
      </c>
      <c r="N21" s="18">
        <f>18688.1</f>
        <v>18688.1</v>
      </c>
      <c r="O21" s="18">
        <f>760</f>
        <v>760</v>
      </c>
      <c r="P21" s="18">
        <f>760</f>
        <v>760</v>
      </c>
      <c r="Q21" s="18">
        <f>0</f>
        <v>0</v>
      </c>
    </row>
    <row r="22" spans="1:17" ht="30" customHeight="1">
      <c r="A22" s="15" t="s">
        <v>51</v>
      </c>
      <c r="B22" s="19">
        <f>658560.2</f>
        <v>658560.2</v>
      </c>
      <c r="C22" s="19">
        <f>658560.2</f>
        <v>658560.2</v>
      </c>
      <c r="D22" s="19">
        <f>19171.84</f>
        <v>19171.84</v>
      </c>
      <c r="E22" s="19">
        <f>0</f>
        <v>0</v>
      </c>
      <c r="F22" s="19">
        <f>0</f>
        <v>0</v>
      </c>
      <c r="G22" s="19">
        <f>19171.84</f>
        <v>19171.84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75963.93</f>
        <v>75963.93</v>
      </c>
      <c r="M22" s="19">
        <f>544736.33</f>
        <v>544736.33</v>
      </c>
      <c r="N22" s="19">
        <f>18688.1</f>
        <v>18688.1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614627.53</f>
        <v>614627.53</v>
      </c>
      <c r="C23" s="19">
        <f>613867.53</f>
        <v>613867.53</v>
      </c>
      <c r="D23" s="19">
        <f>117868.43</f>
        <v>117868.43</v>
      </c>
      <c r="E23" s="19">
        <f>55294.08</f>
        <v>55294.08</v>
      </c>
      <c r="F23" s="19">
        <f>19161</f>
        <v>19161</v>
      </c>
      <c r="G23" s="19">
        <f>43363</f>
        <v>43363</v>
      </c>
      <c r="H23" s="19">
        <f>50.35</f>
        <v>50.35</v>
      </c>
      <c r="I23" s="19">
        <f>0</f>
        <v>0</v>
      </c>
      <c r="J23" s="19">
        <f>10029.2</f>
        <v>10029.2</v>
      </c>
      <c r="K23" s="19">
        <f>870.16</f>
        <v>870.16</v>
      </c>
      <c r="L23" s="19">
        <f>914.78</f>
        <v>914.78</v>
      </c>
      <c r="M23" s="19">
        <f>484184.96</f>
        <v>484184.96</v>
      </c>
      <c r="N23" s="19">
        <f>0</f>
        <v>0</v>
      </c>
      <c r="O23" s="19">
        <f>760</f>
        <v>760</v>
      </c>
      <c r="P23" s="19">
        <f>760</f>
        <v>760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33" t="s">
        <v>78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1:13" ht="13.5" customHeight="1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3" spans="1:17" ht="13.5" customHeight="1">
      <c r="A33" s="38" t="s">
        <v>0</v>
      </c>
      <c r="B33" s="43" t="s">
        <v>9</v>
      </c>
      <c r="C33" s="34" t="s">
        <v>11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4" t="s">
        <v>21</v>
      </c>
      <c r="P33" s="35"/>
      <c r="Q33" s="36"/>
    </row>
    <row r="34" spans="1:17" ht="13.5" customHeight="1">
      <c r="A34" s="39"/>
      <c r="B34" s="41"/>
      <c r="C34" s="41" t="s">
        <v>10</v>
      </c>
      <c r="D34" s="32" t="s">
        <v>12</v>
      </c>
      <c r="E34" s="32" t="s">
        <v>22</v>
      </c>
      <c r="F34" s="32" t="s">
        <v>23</v>
      </c>
      <c r="G34" s="32" t="s">
        <v>70</v>
      </c>
      <c r="H34" s="32" t="s">
        <v>25</v>
      </c>
      <c r="I34" s="32" t="s">
        <v>1</v>
      </c>
      <c r="J34" s="32" t="s">
        <v>13</v>
      </c>
      <c r="K34" s="32" t="s">
        <v>14</v>
      </c>
      <c r="L34" s="32" t="s">
        <v>15</v>
      </c>
      <c r="M34" s="32" t="s">
        <v>16</v>
      </c>
      <c r="N34" s="72" t="s">
        <v>17</v>
      </c>
      <c r="O34" s="32" t="s">
        <v>18</v>
      </c>
      <c r="P34" s="32" t="s">
        <v>19</v>
      </c>
      <c r="Q34" s="43" t="s">
        <v>20</v>
      </c>
    </row>
    <row r="35" spans="1:17" ht="13.5" customHeight="1">
      <c r="A35" s="39"/>
      <c r="B35" s="41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2"/>
      <c r="O35" s="32"/>
      <c r="P35" s="32"/>
      <c r="Q35" s="41"/>
    </row>
    <row r="36" spans="1:17" ht="11.25" customHeight="1">
      <c r="A36" s="39"/>
      <c r="B36" s="41"/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72"/>
      <c r="O36" s="32"/>
      <c r="P36" s="32"/>
      <c r="Q36" s="41"/>
    </row>
    <row r="37" spans="1:17" ht="11.25" customHeight="1">
      <c r="A37" s="40"/>
      <c r="B37" s="42"/>
      <c r="C37" s="4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2"/>
      <c r="O37" s="32"/>
      <c r="P37" s="32"/>
      <c r="Q37" s="42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24" t="s">
        <v>75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338355654.49</f>
        <v>338355654.49</v>
      </c>
      <c r="C44" s="20">
        <f>338355654.49</f>
        <v>338355654.49</v>
      </c>
      <c r="D44" s="20">
        <f>285658637.85</f>
        <v>285658637.85</v>
      </c>
      <c r="E44" s="20">
        <f>49190.05</f>
        <v>49190.05</v>
      </c>
      <c r="F44" s="20">
        <f>263423.31</f>
        <v>263423.31</v>
      </c>
      <c r="G44" s="20">
        <f>285346024.49</f>
        <v>285346024.49</v>
      </c>
      <c r="H44" s="20">
        <f>0</f>
        <v>0</v>
      </c>
      <c r="I44" s="20">
        <f>0</f>
        <v>0</v>
      </c>
      <c r="J44" s="20">
        <f>17726414.25</f>
        <v>17726414.25</v>
      </c>
      <c r="K44" s="20">
        <f>0</f>
        <v>0</v>
      </c>
      <c r="L44" s="20">
        <f>31691222.88</f>
        <v>31691222.88</v>
      </c>
      <c r="M44" s="20">
        <f>3090542.08</f>
        <v>3090542.08</v>
      </c>
      <c r="N44" s="20">
        <f>188837.43</f>
        <v>188837.43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2212176.16</f>
        <v>2212176.16</v>
      </c>
      <c r="C45" s="21">
        <f>2212176.16</f>
        <v>2212176.16</v>
      </c>
      <c r="D45" s="21">
        <f>2129154.54</f>
        <v>2129154.54</v>
      </c>
      <c r="E45" s="21">
        <f>0</f>
        <v>0</v>
      </c>
      <c r="F45" s="21">
        <f>0</f>
        <v>0</v>
      </c>
      <c r="G45" s="21">
        <f>2129154.54</f>
        <v>2129154.54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0</f>
        <v>0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336143478.33</f>
        <v>336143478.33</v>
      </c>
      <c r="C46" s="21">
        <f>336143478.33</f>
        <v>336143478.33</v>
      </c>
      <c r="D46" s="21">
        <f>283529483.31</f>
        <v>283529483.31</v>
      </c>
      <c r="E46" s="21">
        <f>49190.05</f>
        <v>49190.05</v>
      </c>
      <c r="F46" s="21">
        <f>263423.31</f>
        <v>263423.31</v>
      </c>
      <c r="G46" s="21">
        <f>283216869.95</f>
        <v>283216869.95</v>
      </c>
      <c r="H46" s="21">
        <f>0</f>
        <v>0</v>
      </c>
      <c r="I46" s="21">
        <f>0</f>
        <v>0</v>
      </c>
      <c r="J46" s="21">
        <f>17726414.25</f>
        <v>17726414.25</v>
      </c>
      <c r="K46" s="21">
        <f>0</f>
        <v>0</v>
      </c>
      <c r="L46" s="21">
        <f>31608201.26</f>
        <v>31608201.26</v>
      </c>
      <c r="M46" s="21">
        <f>3090542.08</f>
        <v>3090542.08</v>
      </c>
      <c r="N46" s="21">
        <f>188837.43</f>
        <v>188837.43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7154956202.08</f>
        <v>7154956202.08</v>
      </c>
      <c r="C47" s="20">
        <f>7154773863.95</f>
        <v>7154773863.95</v>
      </c>
      <c r="D47" s="20">
        <f>620941.7</f>
        <v>620941.7</v>
      </c>
      <c r="E47" s="20">
        <f>2960</f>
        <v>2960</v>
      </c>
      <c r="F47" s="20">
        <f>0</f>
        <v>0</v>
      </c>
      <c r="G47" s="20">
        <f>617981.7</f>
        <v>617981.7</v>
      </c>
      <c r="H47" s="20">
        <f>0</f>
        <v>0</v>
      </c>
      <c r="I47" s="20">
        <f>0</f>
        <v>0</v>
      </c>
      <c r="J47" s="20">
        <f>7153752370.48</f>
        <v>7153752370.48</v>
      </c>
      <c r="K47" s="20">
        <f>0</f>
        <v>0</v>
      </c>
      <c r="L47" s="20">
        <f>392088.14</f>
        <v>392088.14</v>
      </c>
      <c r="M47" s="20">
        <f>8463.63</f>
        <v>8463.63</v>
      </c>
      <c r="N47" s="20">
        <f>0</f>
        <v>0</v>
      </c>
      <c r="O47" s="20">
        <f>182338.13</f>
        <v>182338.13</v>
      </c>
      <c r="P47" s="20">
        <f>182338.13</f>
        <v>182338.13</v>
      </c>
      <c r="Q47" s="20">
        <f>0</f>
        <v>0</v>
      </c>
    </row>
    <row r="48" spans="1:17" ht="24" customHeight="1">
      <c r="A48" s="16" t="s">
        <v>31</v>
      </c>
      <c r="B48" s="21">
        <f>617957.7</f>
        <v>617957.7</v>
      </c>
      <c r="C48" s="21">
        <f>617957.7</f>
        <v>617957.7</v>
      </c>
      <c r="D48" s="21">
        <f>617957.7</f>
        <v>617957.7</v>
      </c>
      <c r="E48" s="21">
        <f>0</f>
        <v>0</v>
      </c>
      <c r="F48" s="21">
        <f>0</f>
        <v>0</v>
      </c>
      <c r="G48" s="21">
        <f>617957.7</f>
        <v>617957.7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6983625373.23</f>
        <v>6983625373.23</v>
      </c>
      <c r="C49" s="21">
        <f>6983625373.23</f>
        <v>6983625373.23</v>
      </c>
      <c r="D49" s="21">
        <f>2984</f>
        <v>2984</v>
      </c>
      <c r="E49" s="21">
        <f>2960</f>
        <v>2960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6983228139.7</f>
        <v>6983228139.7</v>
      </c>
      <c r="K49" s="21">
        <f>0</f>
        <v>0</v>
      </c>
      <c r="L49" s="21">
        <f>385785.9</f>
        <v>385785.9</v>
      </c>
      <c r="M49" s="21">
        <f>8463.63</f>
        <v>8463.63</v>
      </c>
      <c r="N49" s="21">
        <f>0</f>
        <v>0</v>
      </c>
      <c r="O49" s="21">
        <f>0</f>
        <v>0</v>
      </c>
      <c r="P49" s="21">
        <f>0</f>
        <v>0</v>
      </c>
      <c r="Q49" s="21">
        <f>0</f>
        <v>0</v>
      </c>
    </row>
    <row r="50" spans="1:17" ht="24" customHeight="1">
      <c r="A50" s="16" t="s">
        <v>33</v>
      </c>
      <c r="B50" s="21">
        <f>170712871.15</f>
        <v>170712871.15</v>
      </c>
      <c r="C50" s="21">
        <f>170530533.02</f>
        <v>170530533.02</v>
      </c>
      <c r="D50" s="21">
        <f>0</f>
        <v>0</v>
      </c>
      <c r="E50" s="21">
        <f>0</f>
        <v>0</v>
      </c>
      <c r="F50" s="21">
        <f>0</f>
        <v>0</v>
      </c>
      <c r="G50" s="21">
        <f>0</f>
        <v>0</v>
      </c>
      <c r="H50" s="21">
        <f>0</f>
        <v>0</v>
      </c>
      <c r="I50" s="21">
        <f>0</f>
        <v>0</v>
      </c>
      <c r="J50" s="21">
        <f>170524230.78</f>
        <v>170524230.78</v>
      </c>
      <c r="K50" s="21">
        <f>0</f>
        <v>0</v>
      </c>
      <c r="L50" s="21">
        <f>6302.24</f>
        <v>6302.24</v>
      </c>
      <c r="M50" s="21">
        <f>0</f>
        <v>0</v>
      </c>
      <c r="N50" s="21">
        <f>0</f>
        <v>0</v>
      </c>
      <c r="O50" s="21">
        <f>182338.13</f>
        <v>182338.13</v>
      </c>
      <c r="P50" s="21">
        <f>182338.13</f>
        <v>182338.13</v>
      </c>
      <c r="Q50" s="21">
        <f>0</f>
        <v>0</v>
      </c>
    </row>
    <row r="51" spans="1:17" ht="30.75" customHeight="1">
      <c r="A51" s="22" t="s">
        <v>41</v>
      </c>
      <c r="B51" s="20">
        <f>1853124084.29</f>
        <v>1853124084.29</v>
      </c>
      <c r="C51" s="20">
        <f>1852357372.93</f>
        <v>1852357372.93</v>
      </c>
      <c r="D51" s="20">
        <f>21552346.68</f>
        <v>21552346.68</v>
      </c>
      <c r="E51" s="20">
        <f>36202.64</f>
        <v>36202.64</v>
      </c>
      <c r="F51" s="20">
        <f>1097281.5</f>
        <v>1097281.5</v>
      </c>
      <c r="G51" s="20">
        <f>20412559.64</f>
        <v>20412559.64</v>
      </c>
      <c r="H51" s="20">
        <f>6302.9</f>
        <v>6302.9</v>
      </c>
      <c r="I51" s="20">
        <f>0</f>
        <v>0</v>
      </c>
      <c r="J51" s="20">
        <f>17621.54</f>
        <v>17621.54</v>
      </c>
      <c r="K51" s="20">
        <f>17048449.29</f>
        <v>17048449.29</v>
      </c>
      <c r="L51" s="20">
        <f>1532242394.19</f>
        <v>1532242394.19</v>
      </c>
      <c r="M51" s="20">
        <f>270119760.31</f>
        <v>270119760.31</v>
      </c>
      <c r="N51" s="20">
        <f>11376800.92</f>
        <v>11376800.92</v>
      </c>
      <c r="O51" s="20">
        <f>766711.36</f>
        <v>766711.36</v>
      </c>
      <c r="P51" s="20">
        <f>85348.34</f>
        <v>85348.34</v>
      </c>
      <c r="Q51" s="20">
        <f>681363.02</f>
        <v>681363.02</v>
      </c>
    </row>
    <row r="52" spans="1:17" ht="30" customHeight="1">
      <c r="A52" s="16" t="s">
        <v>34</v>
      </c>
      <c r="B52" s="21">
        <f>48702295.98</f>
        <v>48702295.98</v>
      </c>
      <c r="C52" s="21">
        <f>48694988.36</f>
        <v>48694988.36</v>
      </c>
      <c r="D52" s="21">
        <f>203272.52</f>
        <v>203272.52</v>
      </c>
      <c r="E52" s="21">
        <f>680.24</f>
        <v>680.24</v>
      </c>
      <c r="F52" s="21">
        <f>52160.07</f>
        <v>52160.07</v>
      </c>
      <c r="G52" s="21">
        <f>150432.21</f>
        <v>150432.21</v>
      </c>
      <c r="H52" s="21">
        <f>0</f>
        <v>0</v>
      </c>
      <c r="I52" s="21">
        <f>0</f>
        <v>0</v>
      </c>
      <c r="J52" s="21">
        <f>0</f>
        <v>0</v>
      </c>
      <c r="K52" s="21">
        <f>998.91</f>
        <v>998.91</v>
      </c>
      <c r="L52" s="21">
        <f>39962556.62</f>
        <v>39962556.62</v>
      </c>
      <c r="M52" s="21">
        <f>7809602.39</f>
        <v>7809602.39</v>
      </c>
      <c r="N52" s="21">
        <f>718557.92</f>
        <v>718557.92</v>
      </c>
      <c r="O52" s="21">
        <f>7307.62</f>
        <v>7307.62</v>
      </c>
      <c r="P52" s="21">
        <f>7307.62</f>
        <v>7307.62</v>
      </c>
      <c r="Q52" s="21">
        <f>0</f>
        <v>0</v>
      </c>
    </row>
    <row r="53" spans="1:17" ht="24" customHeight="1">
      <c r="A53" s="16" t="s">
        <v>35</v>
      </c>
      <c r="B53" s="21">
        <f>1804421788.31</f>
        <v>1804421788.31</v>
      </c>
      <c r="C53" s="21">
        <f>1803662384.57</f>
        <v>1803662384.57</v>
      </c>
      <c r="D53" s="21">
        <f>21349074.16</f>
        <v>21349074.16</v>
      </c>
      <c r="E53" s="21">
        <f>35522.4</f>
        <v>35522.4</v>
      </c>
      <c r="F53" s="21">
        <f>1045121.43</f>
        <v>1045121.43</v>
      </c>
      <c r="G53" s="21">
        <f>20262127.43</f>
        <v>20262127.43</v>
      </c>
      <c r="H53" s="21">
        <f>6302.9</f>
        <v>6302.9</v>
      </c>
      <c r="I53" s="21">
        <f>0</f>
        <v>0</v>
      </c>
      <c r="J53" s="21">
        <f>17621.54</f>
        <v>17621.54</v>
      </c>
      <c r="K53" s="21">
        <f>17047450.38</f>
        <v>17047450.38</v>
      </c>
      <c r="L53" s="21">
        <f>1492279837.57</f>
        <v>1492279837.57</v>
      </c>
      <c r="M53" s="21">
        <f>262310157.92</f>
        <v>262310157.92</v>
      </c>
      <c r="N53" s="21">
        <f>10658243</f>
        <v>10658243</v>
      </c>
      <c r="O53" s="21">
        <f>759403.74</f>
        <v>759403.74</v>
      </c>
      <c r="P53" s="21">
        <f>78040.72</f>
        <v>78040.72</v>
      </c>
      <c r="Q53" s="21">
        <f>681363.02</f>
        <v>681363.02</v>
      </c>
    </row>
    <row r="54" spans="1:17" ht="30.75" customHeight="1">
      <c r="A54" s="22" t="s">
        <v>42</v>
      </c>
      <c r="B54" s="20">
        <f>1244291341.68</f>
        <v>1244291341.68</v>
      </c>
      <c r="C54" s="20">
        <f>1244291341.68</f>
        <v>1244291341.68</v>
      </c>
      <c r="D54" s="20">
        <f>494379326.29</f>
        <v>494379326.29</v>
      </c>
      <c r="E54" s="20">
        <f>393231850.02</f>
        <v>393231850.02</v>
      </c>
      <c r="F54" s="20">
        <f>2407441.93</f>
        <v>2407441.93</v>
      </c>
      <c r="G54" s="20">
        <f>98308037.77</f>
        <v>98308037.77</v>
      </c>
      <c r="H54" s="20">
        <f>431996.57</f>
        <v>431996.57</v>
      </c>
      <c r="I54" s="20">
        <f>0</f>
        <v>0</v>
      </c>
      <c r="J54" s="20">
        <f>207201.17</f>
        <v>207201.17</v>
      </c>
      <c r="K54" s="20">
        <f>175735</f>
        <v>175735</v>
      </c>
      <c r="L54" s="20">
        <f>592005977.08</f>
        <v>592005977.08</v>
      </c>
      <c r="M54" s="20">
        <f>129603239.51</f>
        <v>129603239.51</v>
      </c>
      <c r="N54" s="20">
        <f>27919862.63</f>
        <v>27919862.63</v>
      </c>
      <c r="O54" s="20">
        <f>0</f>
        <v>0</v>
      </c>
      <c r="P54" s="20">
        <f>0</f>
        <v>0</v>
      </c>
      <c r="Q54" s="20">
        <f>0</f>
        <v>0</v>
      </c>
    </row>
    <row r="55" spans="1:17" ht="30" customHeight="1">
      <c r="A55" s="16" t="s">
        <v>36</v>
      </c>
      <c r="B55" s="21">
        <f>22742260.97</f>
        <v>22742260.97</v>
      </c>
      <c r="C55" s="21">
        <f>22742260.97</f>
        <v>22742260.97</v>
      </c>
      <c r="D55" s="21">
        <f>4023627.18</f>
        <v>4023627.18</v>
      </c>
      <c r="E55" s="21">
        <f>101796.59</f>
        <v>101796.59</v>
      </c>
      <c r="F55" s="21">
        <f>95499.76</f>
        <v>95499.76</v>
      </c>
      <c r="G55" s="21">
        <f>3593970.83</f>
        <v>3593970.83</v>
      </c>
      <c r="H55" s="21">
        <f>232360</f>
        <v>232360</v>
      </c>
      <c r="I55" s="21">
        <f>0</f>
        <v>0</v>
      </c>
      <c r="J55" s="21">
        <f>0</f>
        <v>0</v>
      </c>
      <c r="K55" s="21">
        <f>10</f>
        <v>10</v>
      </c>
      <c r="L55" s="21">
        <f>15613999.26</f>
        <v>15613999.26</v>
      </c>
      <c r="M55" s="21">
        <f>2807476.09</f>
        <v>2807476.09</v>
      </c>
      <c r="N55" s="21">
        <f>297148.44</f>
        <v>297148.44</v>
      </c>
      <c r="O55" s="21">
        <f>0</f>
        <v>0</v>
      </c>
      <c r="P55" s="21">
        <f>0</f>
        <v>0</v>
      </c>
      <c r="Q55" s="21">
        <f>0</f>
        <v>0</v>
      </c>
    </row>
    <row r="56" spans="1:17" ht="33" customHeight="1">
      <c r="A56" s="16" t="s">
        <v>77</v>
      </c>
      <c r="B56" s="21">
        <f>366023324.44</f>
        <v>366023324.44</v>
      </c>
      <c r="C56" s="21">
        <f>366023324.44</f>
        <v>366023324.44</v>
      </c>
      <c r="D56" s="21">
        <f>366023324.44</f>
        <v>366023324.44</v>
      </c>
      <c r="E56" s="21">
        <f>366022976.36</f>
        <v>366022976.36</v>
      </c>
      <c r="F56" s="21">
        <f>0</f>
        <v>0</v>
      </c>
      <c r="G56" s="21">
        <f>0</f>
        <v>0</v>
      </c>
      <c r="H56" s="21">
        <f>348.08</f>
        <v>348.08</v>
      </c>
      <c r="I56" s="21">
        <f>0</f>
        <v>0</v>
      </c>
      <c r="J56" s="21">
        <f>0</f>
        <v>0</v>
      </c>
      <c r="K56" s="21">
        <f>0</f>
        <v>0</v>
      </c>
      <c r="L56" s="21">
        <f>0</f>
        <v>0</v>
      </c>
      <c r="M56" s="21">
        <f>0</f>
        <v>0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855525756.27</f>
        <v>855525756.27</v>
      </c>
      <c r="C57" s="21">
        <f>855525756.27</f>
        <v>855525756.27</v>
      </c>
      <c r="D57" s="21">
        <f>124332374.67</f>
        <v>124332374.67</v>
      </c>
      <c r="E57" s="21">
        <f>27107077.07</f>
        <v>27107077.07</v>
      </c>
      <c r="F57" s="21">
        <f>2311942.17</f>
        <v>2311942.17</v>
      </c>
      <c r="G57" s="21">
        <f>94714066.94</f>
        <v>94714066.94</v>
      </c>
      <c r="H57" s="21">
        <f>199288.49</f>
        <v>199288.49</v>
      </c>
      <c r="I57" s="21">
        <f>0</f>
        <v>0</v>
      </c>
      <c r="J57" s="21">
        <f>207201.17</f>
        <v>207201.17</v>
      </c>
      <c r="K57" s="21">
        <f>175725</f>
        <v>175725</v>
      </c>
      <c r="L57" s="21">
        <f>576391977.82</f>
        <v>576391977.82</v>
      </c>
      <c r="M57" s="21">
        <f>126795763.42</f>
        <v>126795763.42</v>
      </c>
      <c r="N57" s="21">
        <f>27622714.19</f>
        <v>27622714.19</v>
      </c>
      <c r="O57" s="21">
        <f>0</f>
        <v>0</v>
      </c>
      <c r="P57" s="21">
        <f>0</f>
        <v>0</v>
      </c>
      <c r="Q57" s="21">
        <f>0</f>
        <v>0</v>
      </c>
    </row>
    <row r="67" spans="1:13" ht="67.5" customHeight="1">
      <c r="A67" s="33" t="s">
        <v>78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 ht="13.5" customHeight="1">
      <c r="B68" s="37" t="s">
        <v>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70" spans="2:12" ht="13.5" customHeight="1">
      <c r="B70" s="63" t="s">
        <v>0</v>
      </c>
      <c r="C70" s="64"/>
      <c r="D70" s="64"/>
      <c r="E70" s="65"/>
      <c r="F70" s="53" t="s">
        <v>68</v>
      </c>
      <c r="G70" s="28" t="s">
        <v>74</v>
      </c>
      <c r="H70" s="57"/>
      <c r="I70" s="57"/>
      <c r="J70" s="57"/>
      <c r="K70" s="57"/>
      <c r="L70" s="58"/>
    </row>
    <row r="71" spans="2:12" ht="13.5" customHeight="1">
      <c r="B71" s="66"/>
      <c r="C71" s="67"/>
      <c r="D71" s="67"/>
      <c r="E71" s="68"/>
      <c r="F71" s="54"/>
      <c r="G71" s="56" t="s">
        <v>69</v>
      </c>
      <c r="H71" s="27" t="s">
        <v>66</v>
      </c>
      <c r="I71" s="27" t="s">
        <v>67</v>
      </c>
      <c r="J71" s="27" t="s">
        <v>70</v>
      </c>
      <c r="K71" s="27" t="s">
        <v>71</v>
      </c>
      <c r="L71" s="31" t="s">
        <v>72</v>
      </c>
    </row>
    <row r="72" spans="2:12" ht="13.5" customHeight="1">
      <c r="B72" s="66"/>
      <c r="C72" s="67"/>
      <c r="D72" s="67"/>
      <c r="E72" s="68"/>
      <c r="F72" s="54"/>
      <c r="G72" s="56"/>
      <c r="H72" s="27"/>
      <c r="I72" s="27"/>
      <c r="J72" s="27"/>
      <c r="K72" s="27"/>
      <c r="L72" s="31"/>
    </row>
    <row r="73" spans="2:12" ht="11.25" customHeight="1">
      <c r="B73" s="66"/>
      <c r="C73" s="67"/>
      <c r="D73" s="67"/>
      <c r="E73" s="68"/>
      <c r="F73" s="54"/>
      <c r="G73" s="56"/>
      <c r="H73" s="27"/>
      <c r="I73" s="27"/>
      <c r="J73" s="27"/>
      <c r="K73" s="27"/>
      <c r="L73" s="31"/>
    </row>
    <row r="74" spans="2:12" ht="11.25" customHeight="1">
      <c r="B74" s="69"/>
      <c r="C74" s="70"/>
      <c r="D74" s="70"/>
      <c r="E74" s="71"/>
      <c r="F74" s="55"/>
      <c r="G74" s="56"/>
      <c r="H74" s="27"/>
      <c r="I74" s="27"/>
      <c r="J74" s="27"/>
      <c r="K74" s="27"/>
      <c r="L74" s="31"/>
    </row>
    <row r="75" spans="2:12" ht="11.25" customHeight="1">
      <c r="B75" s="27">
        <v>1</v>
      </c>
      <c r="C75" s="27"/>
      <c r="D75" s="27"/>
      <c r="E75" s="27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27"/>
      <c r="C76" s="27"/>
      <c r="D76" s="27"/>
      <c r="E76" s="27"/>
      <c r="F76" s="28" t="s">
        <v>75</v>
      </c>
      <c r="G76" s="29"/>
      <c r="H76" s="29"/>
      <c r="I76" s="29"/>
      <c r="J76" s="29"/>
      <c r="K76" s="29"/>
      <c r="L76" s="30"/>
    </row>
    <row r="77" spans="2:12" ht="33.75" customHeight="1">
      <c r="B77" s="50" t="s">
        <v>53</v>
      </c>
      <c r="C77" s="51"/>
      <c r="D77" s="51"/>
      <c r="E77" s="52"/>
      <c r="F77" s="23">
        <f>1358730155.03</f>
        <v>1358730155.03</v>
      </c>
      <c r="G77" s="23">
        <f>201135003.37</f>
        <v>201135003.37</v>
      </c>
      <c r="H77" s="23">
        <f>0</f>
        <v>0</v>
      </c>
      <c r="I77" s="23">
        <f>2613998.33</f>
        <v>2613998.33</v>
      </c>
      <c r="J77" s="23">
        <f>198521005.04</f>
        <v>198521005.04</v>
      </c>
      <c r="K77" s="23">
        <f>0</f>
        <v>0</v>
      </c>
      <c r="L77" s="23">
        <f>1157595151.66</f>
        <v>1157595151.66</v>
      </c>
    </row>
    <row r="78" spans="2:12" ht="33.75" customHeight="1">
      <c r="B78" s="50" t="s">
        <v>54</v>
      </c>
      <c r="C78" s="51"/>
      <c r="D78" s="51"/>
      <c r="E78" s="52"/>
      <c r="F78" s="23">
        <f>0</f>
        <v>0</v>
      </c>
      <c r="G78" s="23">
        <f>0</f>
        <v>0</v>
      </c>
      <c r="H78" s="23">
        <f>0</f>
        <v>0</v>
      </c>
      <c r="I78" s="23">
        <f>0</f>
        <v>0</v>
      </c>
      <c r="J78" s="23">
        <f>0</f>
        <v>0</v>
      </c>
      <c r="K78" s="23">
        <f>0</f>
        <v>0</v>
      </c>
      <c r="L78" s="23">
        <f>0</f>
        <v>0</v>
      </c>
    </row>
    <row r="79" spans="2:12" ht="33.75" customHeight="1">
      <c r="B79" s="50" t="s">
        <v>55</v>
      </c>
      <c r="C79" s="51"/>
      <c r="D79" s="51"/>
      <c r="E79" s="52"/>
      <c r="F79" s="23">
        <f>78712000</f>
        <v>78712000</v>
      </c>
      <c r="G79" s="23">
        <f>20000000</f>
        <v>20000000</v>
      </c>
      <c r="H79" s="23">
        <f>0</f>
        <v>0</v>
      </c>
      <c r="I79" s="23">
        <f>0</f>
        <v>0</v>
      </c>
      <c r="J79" s="23">
        <f>20000000</f>
        <v>20000000</v>
      </c>
      <c r="K79" s="23">
        <f>0</f>
        <v>0</v>
      </c>
      <c r="L79" s="23">
        <f>58712000</f>
        <v>58712000</v>
      </c>
    </row>
    <row r="80" spans="2:12" ht="22.5" customHeight="1">
      <c r="B80" s="50" t="s">
        <v>56</v>
      </c>
      <c r="C80" s="51"/>
      <c r="D80" s="51"/>
      <c r="E80" s="52"/>
      <c r="F80" s="23">
        <f>21448581.57</f>
        <v>21448581.57</v>
      </c>
      <c r="G80" s="23">
        <f>18760200.51</f>
        <v>18760200.51</v>
      </c>
      <c r="H80" s="23">
        <f>0</f>
        <v>0</v>
      </c>
      <c r="I80" s="23">
        <f>0</f>
        <v>0</v>
      </c>
      <c r="J80" s="23">
        <f>18760200.51</f>
        <v>18760200.51</v>
      </c>
      <c r="K80" s="23">
        <f>0</f>
        <v>0</v>
      </c>
      <c r="L80" s="23">
        <f>2688381.06</f>
        <v>2688381.06</v>
      </c>
    </row>
    <row r="81" spans="2:12" ht="33.75" customHeight="1">
      <c r="B81" s="50" t="s">
        <v>57</v>
      </c>
      <c r="C81" s="51"/>
      <c r="D81" s="51"/>
      <c r="E81" s="52"/>
      <c r="F81" s="23">
        <f>1781455.35</f>
        <v>1781455.35</v>
      </c>
      <c r="G81" s="23">
        <f>1769524.75</f>
        <v>1769524.75</v>
      </c>
      <c r="H81" s="23">
        <f>0</f>
        <v>0</v>
      </c>
      <c r="I81" s="23">
        <f>0</f>
        <v>0</v>
      </c>
      <c r="J81" s="23">
        <f>1769524.75</f>
        <v>1769524.75</v>
      </c>
      <c r="K81" s="23">
        <f>0</f>
        <v>0</v>
      </c>
      <c r="L81" s="23">
        <f>11930.6</f>
        <v>11930.6</v>
      </c>
    </row>
    <row r="82" spans="2:12" ht="33.75" customHeight="1">
      <c r="B82" s="50" t="s">
        <v>58</v>
      </c>
      <c r="C82" s="51"/>
      <c r="D82" s="51"/>
      <c r="E82" s="52"/>
      <c r="F82" s="23">
        <f>7150375.48</f>
        <v>7150375.48</v>
      </c>
      <c r="G82" s="23">
        <f>6083708.84</f>
        <v>6083708.84</v>
      </c>
      <c r="H82" s="23">
        <f>0</f>
        <v>0</v>
      </c>
      <c r="I82" s="23">
        <f>0</f>
        <v>0</v>
      </c>
      <c r="J82" s="23">
        <f>6083708.84</f>
        <v>6083708.84</v>
      </c>
      <c r="K82" s="23">
        <f>0</f>
        <v>0</v>
      </c>
      <c r="L82" s="23">
        <f>1066666.64</f>
        <v>1066666.64</v>
      </c>
    </row>
    <row r="83" spans="2:12" ht="33" customHeight="1">
      <c r="B83" s="50" t="s">
        <v>59</v>
      </c>
      <c r="C83" s="51"/>
      <c r="D83" s="51"/>
      <c r="E83" s="52"/>
      <c r="F83" s="23">
        <f>0</f>
        <v>0</v>
      </c>
      <c r="G83" s="23">
        <f>0</f>
        <v>0</v>
      </c>
      <c r="H83" s="23">
        <f>0</f>
        <v>0</v>
      </c>
      <c r="I83" s="23">
        <f>0</f>
        <v>0</v>
      </c>
      <c r="J83" s="23">
        <f>0</f>
        <v>0</v>
      </c>
      <c r="K83" s="23">
        <f>0</f>
        <v>0</v>
      </c>
      <c r="L83" s="23">
        <f>0</f>
        <v>0</v>
      </c>
    </row>
    <row r="86" spans="1:13" ht="60" customHeight="1">
      <c r="A86" s="33" t="s">
        <v>78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ht="13.5" customHeight="1">
      <c r="B87" s="4"/>
    </row>
    <row r="88" spans="2:11" ht="13.5" customHeight="1">
      <c r="B88" s="5"/>
      <c r="C88" s="28"/>
      <c r="D88" s="57"/>
      <c r="E88" s="57"/>
      <c r="F88" s="58"/>
      <c r="G88" s="28" t="s">
        <v>3</v>
      </c>
      <c r="H88" s="58"/>
      <c r="I88" s="28" t="s">
        <v>4</v>
      </c>
      <c r="J88" s="58"/>
      <c r="K88" s="5"/>
    </row>
    <row r="89" spans="2:11" ht="18" customHeight="1">
      <c r="B89" s="6"/>
      <c r="C89" s="50" t="s">
        <v>5</v>
      </c>
      <c r="D89" s="51"/>
      <c r="E89" s="51"/>
      <c r="F89" s="52"/>
      <c r="G89" s="59">
        <f>16</f>
        <v>16</v>
      </c>
      <c r="H89" s="60"/>
      <c r="I89" s="61">
        <f>3984884473.75</f>
        <v>3984884473.75</v>
      </c>
      <c r="J89" s="62"/>
      <c r="K89" s="7"/>
    </row>
    <row r="90" spans="2:11" ht="22.5" customHeight="1">
      <c r="B90" s="6"/>
      <c r="C90" s="50" t="s">
        <v>6</v>
      </c>
      <c r="D90" s="51"/>
      <c r="E90" s="51"/>
      <c r="F90" s="52"/>
      <c r="G90" s="59">
        <f>0</f>
        <v>0</v>
      </c>
      <c r="H90" s="60"/>
      <c r="I90" s="61">
        <f>0</f>
        <v>0</v>
      </c>
      <c r="J90" s="62"/>
      <c r="K90" s="7"/>
    </row>
    <row r="91" spans="2:11" ht="21" customHeight="1">
      <c r="B91" s="6"/>
      <c r="C91" s="50" t="s">
        <v>7</v>
      </c>
      <c r="D91" s="51"/>
      <c r="E91" s="51"/>
      <c r="F91" s="52"/>
      <c r="G91" s="59">
        <f>0</f>
        <v>0</v>
      </c>
      <c r="H91" s="60"/>
      <c r="I91" s="61">
        <f>0</f>
        <v>0</v>
      </c>
      <c r="J91" s="62"/>
      <c r="K91" s="7"/>
    </row>
  </sheetData>
  <sheetProtection/>
  <mergeCells count="79"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2009-11-20T13:14:31Z</cp:lastPrinted>
  <dcterms:created xsi:type="dcterms:W3CDTF">2001-05-17T08:58:03Z</dcterms:created>
  <dcterms:modified xsi:type="dcterms:W3CDTF">2021-08-19T13:50:50Z</dcterms:modified>
  <cp:category/>
  <cp:version/>
  <cp:contentType/>
  <cp:contentStatus/>
</cp:coreProperties>
</file>