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<sst xmlns="http://schemas.openxmlformats.org/spreadsheetml/2006/main" count="121" uniqueCount="110">
  <si>
    <t>I. Ocena przebiegu alarmowania</t>
  </si>
  <si>
    <t>1. Ocena czasu dysponowania</t>
  </si>
  <si>
    <t>Czas dysponowania w sekundach</t>
  </si>
  <si>
    <t>Liczba punktów</t>
  </si>
  <si>
    <t>Łączna ocena przebiegu alarmowania:</t>
  </si>
  <si>
    <t xml:space="preserve"> II. Ocena gotowości ratowników</t>
  </si>
  <si>
    <t>Ogólny stan zmiany</t>
  </si>
  <si>
    <t>Grupy stanowisk</t>
  </si>
  <si>
    <t>X</t>
  </si>
  <si>
    <t>Stan etatowy zmiany</t>
  </si>
  <si>
    <t>Stan faktyczny w trakcie inspekcji</t>
  </si>
  <si>
    <t>Stan minimalny zmiany</t>
  </si>
  <si>
    <t>3. Ocena stanu wyposażenia ratowników</t>
  </si>
  <si>
    <t xml:space="preserve">brak prawa jazdy odpowiedniej kategorii </t>
  </si>
  <si>
    <t>kierowca ratownik / operator sprzętu specjalistycznego</t>
  </si>
  <si>
    <t>Dokument</t>
  </si>
  <si>
    <t xml:space="preserve">brak lub uszkodzenie elementu wyposażenia </t>
  </si>
  <si>
    <t>Ilość [kpl, szt.]</t>
  </si>
  <si>
    <t>Łączna ocena gotowości ratowników w pkt:</t>
  </si>
  <si>
    <t>Ilość punktów karnych</t>
  </si>
  <si>
    <t>Łączna ocena gotowości pojazdów i sprzętu silnikowego i ratowniczego w pkt:</t>
  </si>
  <si>
    <t>V. Ocena przygotowania zawodowego ratowników</t>
  </si>
  <si>
    <t>Wartość średniej arytmetycznej wyników testów ratowników     poddanych sprawdzianowi</t>
  </si>
  <si>
    <r>
      <t>VI. Ocena ćwiczenia</t>
    </r>
    <r>
      <rPr>
        <sz val="12"/>
        <rFont val="Arial"/>
        <family val="2"/>
      </rPr>
      <t xml:space="preserve"> </t>
    </r>
  </si>
  <si>
    <t>Zagadnienie</t>
  </si>
  <si>
    <t>oceniane elementy</t>
  </si>
  <si>
    <t>punkty oceny</t>
  </si>
  <si>
    <t xml:space="preserve">Określenie celu działań </t>
  </si>
  <si>
    <t>określanie celu głównego</t>
  </si>
  <si>
    <t>określanie celu pośredniego</t>
  </si>
  <si>
    <t>Przyjęty sposób osiągnięcia celu (zamiar taktyczny)</t>
  </si>
  <si>
    <t>przyjęty wariant rozwinięcia</t>
  </si>
  <si>
    <t>dobór technik ratowniczych</t>
  </si>
  <si>
    <t>dobór sprzętu</t>
  </si>
  <si>
    <t>niezgodność z możliwościami taktycznymi pododdziału</t>
  </si>
  <si>
    <t>Sposób realizacji zamiaru takt. (rozwinięcie sił)</t>
  </si>
  <si>
    <t>sposób sprawiania sprzętu</t>
  </si>
  <si>
    <t>obsługa sprzętu</t>
  </si>
  <si>
    <t>sposób organizacji i realizacji łączności</t>
  </si>
  <si>
    <t>technika wykonywania czynności ratowniczych</t>
  </si>
  <si>
    <t>przestrzegania przepisów i zasad bezpieczeństwa</t>
  </si>
  <si>
    <t>Reagowanie na zmiany rozwoju sytuacji</t>
  </si>
  <si>
    <t>brak reakcji</t>
  </si>
  <si>
    <t>nieprawidłowa reakcja (nieadekwatna do sytuacji)</t>
  </si>
  <si>
    <t>Sposób dowodzenia pododdziałem</t>
  </si>
  <si>
    <t>jasność, jednoznaczność rozkazów</t>
  </si>
  <si>
    <t>rozdział zadań</t>
  </si>
  <si>
    <t>określenie sposobu realizacji zadań</t>
  </si>
  <si>
    <t>korygowanie zadań w zależności od rozwoju sytuacji</t>
  </si>
  <si>
    <t>Sposób kierowania działaniami</t>
  </si>
  <si>
    <t>Organizacja terenu akcji</t>
  </si>
  <si>
    <t>Umiejętność korzystania z uprawnień</t>
  </si>
  <si>
    <t>Wybór miejsca pracy KDR</t>
  </si>
  <si>
    <t>Współpraca z PSK/MSK</t>
  </si>
  <si>
    <t>Sporządzenie wymaganej dokumentacji</t>
  </si>
  <si>
    <t>błędy krytyczne wg wykazu BKC (**)</t>
  </si>
  <si>
    <t>Łączna ocena ćwiczenia w pkt:</t>
  </si>
  <si>
    <t>Łączna ocena przygotowania zawodowego    ratowników w pkt:</t>
  </si>
  <si>
    <t>VIII. Ogólna ocena inspekcji</t>
  </si>
  <si>
    <t>Ocena punktowa poszczególnych działów w pkt.:</t>
  </si>
  <si>
    <t>Ogólna liczba punktów uzyskanych podczas inspekcji:</t>
  </si>
  <si>
    <t>Ogólna ocena inspekcji:</t>
  </si>
  <si>
    <t>Stan osobowy grupy specjalistycznej</t>
  </si>
  <si>
    <t xml:space="preserve">Wymagany </t>
  </si>
  <si>
    <t>Faktyczny</t>
  </si>
  <si>
    <t>błąd w określeniu priorytetu ratowniczego BKC (**)</t>
  </si>
  <si>
    <t>Ilość ratowników poddanych sprawdzianowi</t>
  </si>
  <si>
    <t>Suma punktów uzyskanych przez wszystkich ratowników</t>
  </si>
  <si>
    <t xml:space="preserve">Stwierdzenia nieprawidłowości </t>
  </si>
  <si>
    <t xml:space="preserve">Brak aktualnych badań technicznych w dowodzie rejestracyjnym </t>
  </si>
  <si>
    <t xml:space="preserve">Brak aktualnych dopuszczeń UDT, dopuszczeń i atestów serwisów producentów odnośnie stosownych badań sprzętu </t>
  </si>
  <si>
    <t xml:space="preserve">Brak właściwych zapisów w okresowej karcie pracy pojazdu, sprzętu silnikowego lub pływającego </t>
  </si>
  <si>
    <t xml:space="preserve">Brak kompletności i sprawności sprzętu, niewłaściwe zamocowanie i przewożenie w pojeździe </t>
  </si>
  <si>
    <t xml:space="preserve">Niewłaściwa konserwacja i obsługa codzienna </t>
  </si>
  <si>
    <t xml:space="preserve">Brak właściwego oznakowania operacyjnego </t>
  </si>
  <si>
    <t>Tak lub Nie</t>
  </si>
  <si>
    <t>ilość pktów karnych razem</t>
  </si>
  <si>
    <t>Arkusz do oceny inspekcji jednostki ratowniczo-gaśniczej</t>
  </si>
  <si>
    <t>Ilość pkt. karnych za jeden błąd</t>
  </si>
  <si>
    <t>Stan zmiany podany w książce podziału bojowego</t>
  </si>
  <si>
    <t>w:</t>
  </si>
  <si>
    <t>Ocena kompletności dokumentów osobistych</t>
  </si>
  <si>
    <t xml:space="preserve">Ocena stanu indywidualnego wyposażenia ochronnego  </t>
  </si>
  <si>
    <t>2. Ocena stanu psychofizycznego zmiany służbowej w formie opisowej</t>
  </si>
  <si>
    <t>IV.  Ocena prowadzenia dokumentacji jednostki</t>
  </si>
  <si>
    <t xml:space="preserve">Ilość </t>
  </si>
  <si>
    <t>błędy w dokumentacji</t>
  </si>
  <si>
    <t xml:space="preserve">Ocena prowadzenia dokumentacji jednostki w pkt: </t>
  </si>
  <si>
    <t>Ilość niespełnionych warunków</t>
  </si>
  <si>
    <t xml:space="preserve">braku kompletu wyposażenia </t>
  </si>
  <si>
    <t>1. Ocena stanu zmiany służbowej w formie opisowej</t>
  </si>
  <si>
    <t>Brak ratowników-kierowców na zmianie</t>
  </si>
  <si>
    <t>Brak dowódców na zmianie</t>
  </si>
  <si>
    <t>Błąd krytyczny</t>
  </si>
  <si>
    <t>3.2. Ocena kompletności dokumentów osobistych</t>
  </si>
  <si>
    <t xml:space="preserve">3.1. Ocena stanu indywidualnego wyposażenia ochronnego </t>
  </si>
  <si>
    <t xml:space="preserve">brak zaświadczenia potwierdzającego kwalifikacje do prowadzenia pojazdów uprzywilejowanych w ruchu i obsługi sprzętu ratowniczego (w przypadku dostępu do dokumentów) </t>
  </si>
  <si>
    <t>3.3. Ocena stanu kompletności wyposażenia indywidualnego strażaków na potrzeby
        Centralnego Odwodu Operacyjnego w formie opisowej</t>
  </si>
  <si>
    <t xml:space="preserve">III. Ocena gotowości pojazdów, sprzętu silnikowego i ratowniczego – ocena rzetelności obsługi codziennej, stanu oznakowania operacyjnego oraz przewożonego wyposażenia, a także wymaganych przepisami dokumentów. </t>
  </si>
  <si>
    <t>reagowanie z opóźnieniem</t>
  </si>
  <si>
    <t>kontrola realizacji zadań (ingerencja, reagowanie na błędy w realizacji postawionych zadań)</t>
  </si>
  <si>
    <t>Korekta punktacji (0-10 pkt.):</t>
  </si>
  <si>
    <t>w tym nietrzeźwi lub po sporzyciu środków odurzających</t>
  </si>
  <si>
    <t>Stan zmiany podany z SWD PSP</t>
  </si>
  <si>
    <t>Dowódca</t>
  </si>
  <si>
    <t>Dyżurny SK / Dyspozytor</t>
  </si>
  <si>
    <t>Oper. sprz. spec. / kier-rat.</t>
  </si>
  <si>
    <t>Ratownik</t>
  </si>
  <si>
    <t>Specjalista</t>
  </si>
  <si>
    <t>Przedłużające się wycofanie pojazdu, sprzętu silnikowego lub ratowniczego z eksploatacji, brak podjęcia działań zmierzających do niezwłocznego wprowadzenia do podziału bojowego, brak lub niepełny stan środków gaśniczych, neutralizatorów i sorbentów, niezgodność stanu faktycznego z Bazą Sił i Środków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</si>
</sst>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168" fontId="1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wrapText="1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wrapText="1"/>
      <protection locked="0"/>
    </xf>
    <xf numFmtId="0" fontId="2" fillId="33" borderId="21" xfId="0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/>
      <protection/>
    </xf>
    <xf numFmtId="1" fontId="1" fillId="37" borderId="12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9" fillId="37" borderId="0" xfId="0" applyFont="1" applyFill="1" applyBorder="1" applyAlignment="1" applyProtection="1">
      <alignment horizontal="center"/>
      <protection/>
    </xf>
    <xf numFmtId="168" fontId="1" fillId="37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center" vertical="center"/>
      <protection/>
    </xf>
    <xf numFmtId="0" fontId="9" fillId="37" borderId="12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168" fontId="1" fillId="37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38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5" fillId="34" borderId="15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right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33" xfId="0" applyFont="1" applyBorder="1" applyAlignment="1" applyProtection="1">
      <alignment horizontal="right" wrapText="1"/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37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SheetLayoutView="150" zoomScalePageLayoutView="0" workbookViewId="0" topLeftCell="A1">
      <selection activeCell="G102" sqref="G102:G107"/>
    </sheetView>
  </sheetViews>
  <sheetFormatPr defaultColWidth="9.140625" defaultRowHeight="12.75"/>
  <cols>
    <col min="1" max="1" width="17.00390625" style="2" customWidth="1"/>
    <col min="2" max="2" width="14.7109375" style="2" customWidth="1"/>
    <col min="3" max="3" width="16.140625" style="2" customWidth="1"/>
    <col min="4" max="4" width="14.7109375" style="2" customWidth="1"/>
    <col min="5" max="5" width="12.28125" style="2" customWidth="1"/>
    <col min="6" max="7" width="12.140625" style="2" customWidth="1"/>
    <col min="8" max="8" width="11.421875" style="2" hidden="1" customWidth="1"/>
    <col min="9" max="9" width="9.140625" style="2" hidden="1" customWidth="1"/>
    <col min="10" max="10" width="9.00390625" style="2" hidden="1" customWidth="1"/>
    <col min="11" max="11" width="8.7109375" style="2" hidden="1" customWidth="1"/>
    <col min="12" max="14" width="9.140625" style="2" hidden="1" customWidth="1"/>
    <col min="15" max="16384" width="9.140625" style="2" customWidth="1"/>
  </cols>
  <sheetData>
    <row r="1" spans="1:14" ht="18">
      <c r="A1" s="129" t="s">
        <v>77</v>
      </c>
      <c r="B1" s="129"/>
      <c r="C1" s="129"/>
      <c r="D1" s="129"/>
      <c r="E1" s="129"/>
      <c r="F1" s="129"/>
      <c r="G1" s="129"/>
      <c r="H1" s="77"/>
      <c r="I1" s="77"/>
      <c r="J1" s="77"/>
      <c r="K1" s="77"/>
      <c r="L1" s="77"/>
      <c r="M1" s="77"/>
      <c r="N1" s="77"/>
    </row>
    <row r="2" spans="2:14" ht="21.75" customHeight="1">
      <c r="B2" s="93" t="s">
        <v>80</v>
      </c>
      <c r="C2" s="93"/>
      <c r="D2" s="93"/>
      <c r="E2" s="93"/>
      <c r="H2" s="77"/>
      <c r="I2" s="77"/>
      <c r="J2" s="77"/>
      <c r="K2" s="77"/>
      <c r="L2" s="77"/>
      <c r="M2" s="77"/>
      <c r="N2" s="77"/>
    </row>
    <row r="3" spans="3:14" ht="15">
      <c r="C3" s="3"/>
      <c r="D3" s="3"/>
      <c r="H3" s="77"/>
      <c r="I3" s="77"/>
      <c r="J3" s="77"/>
      <c r="K3" s="77"/>
      <c r="L3" s="77"/>
      <c r="M3" s="77"/>
      <c r="N3" s="77"/>
    </row>
    <row r="4" spans="1:14" ht="15.75">
      <c r="A4" s="4" t="s">
        <v>0</v>
      </c>
      <c r="H4" s="77"/>
      <c r="I4" s="77"/>
      <c r="J4" s="77"/>
      <c r="K4" s="77"/>
      <c r="L4" s="77"/>
      <c r="M4" s="77"/>
      <c r="N4" s="77"/>
    </row>
    <row r="5" spans="1:14" ht="15">
      <c r="A5" s="2" t="s">
        <v>1</v>
      </c>
      <c r="H5" s="77"/>
      <c r="I5" s="77"/>
      <c r="J5" s="77"/>
      <c r="K5" s="77"/>
      <c r="L5" s="77"/>
      <c r="M5" s="77"/>
      <c r="N5" s="77"/>
    </row>
    <row r="6" spans="1:14" ht="15">
      <c r="A6" s="5"/>
      <c r="B6" s="6"/>
      <c r="C6" s="6"/>
      <c r="D6" s="6"/>
      <c r="H6" s="77"/>
      <c r="I6" s="77"/>
      <c r="J6" s="77"/>
      <c r="K6" s="77"/>
      <c r="L6" s="77"/>
      <c r="M6" s="77"/>
      <c r="N6" s="77"/>
    </row>
    <row r="7" spans="1:14" ht="45" customHeight="1">
      <c r="A7" s="7" t="s">
        <v>2</v>
      </c>
      <c r="B7" s="8">
        <v>60</v>
      </c>
      <c r="C7" s="9"/>
      <c r="D7" s="10"/>
      <c r="H7" s="77"/>
      <c r="I7" s="77"/>
      <c r="J7" s="77"/>
      <c r="K7" s="77"/>
      <c r="L7" s="77"/>
      <c r="M7" s="77"/>
      <c r="N7" s="77"/>
    </row>
    <row r="8" spans="1:14" ht="20.25" customHeight="1">
      <c r="A8" s="7" t="s">
        <v>3</v>
      </c>
      <c r="B8" s="61" t="str">
        <f>IF(B7&lt;=60,"10",IF(B7&lt;=70,"9",IF(B7&lt;=80,"8",IF(B7&lt;=90,"7",IF(B7&lt;=105,"6","0")))))</f>
        <v>10</v>
      </c>
      <c r="C8" s="62" t="str">
        <f>IF(B7&lt;=105,"0",IF(B7&lt;=120,"5",IF(B7&lt;=135,"4",IF(B7&lt;=150,"3",IF(B7&lt;=165,"2",IF(B7&lt;=180,"1","0"))))))</f>
        <v>0</v>
      </c>
      <c r="D8" s="10"/>
      <c r="H8" s="77"/>
      <c r="I8" s="77"/>
      <c r="J8" s="77"/>
      <c r="K8" s="77"/>
      <c r="L8" s="77"/>
      <c r="M8" s="77"/>
      <c r="N8" s="77"/>
    </row>
    <row r="9" spans="4:14" ht="15">
      <c r="D9" s="12"/>
      <c r="F9" s="13"/>
      <c r="H9" s="77"/>
      <c r="I9" s="77"/>
      <c r="J9" s="77"/>
      <c r="K9" s="77"/>
      <c r="L9" s="77"/>
      <c r="M9" s="77"/>
      <c r="N9" s="77"/>
    </row>
    <row r="10" spans="1:14" ht="15">
      <c r="A10" s="14"/>
      <c r="B10" s="15"/>
      <c r="C10" s="16"/>
      <c r="D10" s="12"/>
      <c r="F10" s="13"/>
      <c r="H10" s="77"/>
      <c r="I10" s="77"/>
      <c r="J10" s="77"/>
      <c r="K10" s="77"/>
      <c r="L10" s="77"/>
      <c r="M10" s="77"/>
      <c r="N10" s="77"/>
    </row>
    <row r="11" spans="1:14" ht="21" customHeight="1">
      <c r="A11" s="85" t="s">
        <v>88</v>
      </c>
      <c r="B11" s="85"/>
      <c r="C11" s="17">
        <v>0</v>
      </c>
      <c r="D11" s="12"/>
      <c r="F11" s="13"/>
      <c r="H11" s="77"/>
      <c r="I11" s="77"/>
      <c r="J11" s="77"/>
      <c r="K11" s="77"/>
      <c r="L11" s="77"/>
      <c r="M11" s="77"/>
      <c r="N11" s="77"/>
    </row>
    <row r="12" spans="1:14" ht="21" customHeight="1">
      <c r="A12" s="85" t="s">
        <v>19</v>
      </c>
      <c r="B12" s="85"/>
      <c r="C12" s="63" t="str">
        <f>IF(C11&gt;=10,"10",IF(C11=9,"9",IF(C11=8,"8",IF(C11=7,"7",IF(C11=6,"6",IF(C11&lt;6,"0"))))))</f>
        <v>0</v>
      </c>
      <c r="D12" s="64" t="str">
        <f>IF(C11=5,"5",IF(C11=4,"4",IF(C11=3,"3",IF(C11=2,"2",IF(C11=1,"1",IF(C11&lt;1,"0","0"))))))</f>
        <v>0</v>
      </c>
      <c r="H12" s="77"/>
      <c r="I12" s="77"/>
      <c r="J12" s="77"/>
      <c r="K12" s="77"/>
      <c r="L12" s="77"/>
      <c r="M12" s="77"/>
      <c r="N12" s="77"/>
    </row>
    <row r="13" spans="1:14" ht="15">
      <c r="A13" s="18"/>
      <c r="B13" s="18"/>
      <c r="C13" s="14"/>
      <c r="H13" s="77"/>
      <c r="I13" s="77"/>
      <c r="J13" s="77"/>
      <c r="K13" s="77"/>
      <c r="L13" s="77"/>
      <c r="M13" s="77"/>
      <c r="N13" s="77"/>
    </row>
    <row r="14" spans="1:14" ht="15.75">
      <c r="A14" s="114" t="s">
        <v>4</v>
      </c>
      <c r="B14" s="114"/>
      <c r="C14" s="115"/>
      <c r="D14" s="65">
        <f>IF((C12+D12)&gt;=(B8+C8),0,(B8+C8)-(C12+D12))</f>
        <v>10</v>
      </c>
      <c r="H14" s="77"/>
      <c r="I14" s="77"/>
      <c r="J14" s="77"/>
      <c r="K14" s="77"/>
      <c r="L14" s="77"/>
      <c r="M14" s="77"/>
      <c r="N14" s="77"/>
    </row>
    <row r="15" spans="8:14" ht="15">
      <c r="H15" s="77"/>
      <c r="I15" s="77"/>
      <c r="J15" s="77"/>
      <c r="K15" s="77"/>
      <c r="L15" s="77"/>
      <c r="M15" s="77"/>
      <c r="N15" s="77"/>
    </row>
    <row r="16" spans="1:14" ht="15.75">
      <c r="A16" s="84" t="s">
        <v>5</v>
      </c>
      <c r="B16" s="84"/>
      <c r="C16" s="84"/>
      <c r="H16" s="77"/>
      <c r="I16" s="77"/>
      <c r="J16" s="77"/>
      <c r="K16" s="77"/>
      <c r="L16" s="77"/>
      <c r="M16" s="77"/>
      <c r="N16" s="77"/>
    </row>
    <row r="17" spans="8:14" ht="15">
      <c r="H17" s="77"/>
      <c r="I17" s="77"/>
      <c r="J17" s="77"/>
      <c r="K17" s="77"/>
      <c r="L17" s="77"/>
      <c r="M17" s="77"/>
      <c r="N17" s="77"/>
    </row>
    <row r="18" spans="1:14" ht="15.75">
      <c r="A18" s="84" t="s">
        <v>90</v>
      </c>
      <c r="B18" s="84"/>
      <c r="C18" s="84"/>
      <c r="D18" s="84"/>
      <c r="E18" s="84"/>
      <c r="H18" s="77"/>
      <c r="I18" s="77"/>
      <c r="J18" s="77"/>
      <c r="K18" s="77"/>
      <c r="L18" s="77"/>
      <c r="M18" s="77"/>
      <c r="N18" s="77"/>
    </row>
    <row r="19" spans="8:14" ht="15">
      <c r="H19" s="77"/>
      <c r="I19" s="77"/>
      <c r="J19" s="77"/>
      <c r="K19" s="77"/>
      <c r="L19" s="77"/>
      <c r="M19" s="77"/>
      <c r="N19" s="77"/>
    </row>
    <row r="20" spans="1:14" ht="30.75" customHeight="1">
      <c r="A20" s="132"/>
      <c r="B20" s="131" t="s">
        <v>6</v>
      </c>
      <c r="C20" s="130" t="s">
        <v>7</v>
      </c>
      <c r="D20" s="130"/>
      <c r="E20" s="130"/>
      <c r="F20" s="130"/>
      <c r="G20" s="130"/>
      <c r="H20" s="77"/>
      <c r="I20" s="77"/>
      <c r="J20" s="77"/>
      <c r="K20" s="77"/>
      <c r="L20" s="77"/>
      <c r="M20" s="77"/>
      <c r="N20" s="77"/>
    </row>
    <row r="21" spans="1:14" ht="47.25" customHeight="1">
      <c r="A21" s="132"/>
      <c r="B21" s="131"/>
      <c r="C21" s="22" t="s">
        <v>104</v>
      </c>
      <c r="D21" s="22" t="s">
        <v>105</v>
      </c>
      <c r="E21" s="22" t="s">
        <v>106</v>
      </c>
      <c r="F21" s="22" t="s">
        <v>107</v>
      </c>
      <c r="G21" s="22" t="s">
        <v>108</v>
      </c>
      <c r="H21" s="77"/>
      <c r="I21" s="77"/>
      <c r="J21" s="77"/>
      <c r="K21" s="77"/>
      <c r="L21" s="77"/>
      <c r="M21" s="77"/>
      <c r="N21" s="77"/>
    </row>
    <row r="22" spans="1:14" ht="28.5">
      <c r="A22" s="23" t="s">
        <v>9</v>
      </c>
      <c r="B22" s="66">
        <f>SUM(C22:G22)</f>
        <v>0</v>
      </c>
      <c r="C22" s="24"/>
      <c r="D22" s="24"/>
      <c r="E22" s="24"/>
      <c r="F22" s="24"/>
      <c r="G22" s="24"/>
      <c r="H22" s="77"/>
      <c r="I22" s="77"/>
      <c r="J22" s="77"/>
      <c r="K22" s="77"/>
      <c r="L22" s="77"/>
      <c r="M22" s="77"/>
      <c r="N22" s="77"/>
    </row>
    <row r="23" spans="1:14" ht="28.5">
      <c r="A23" s="25" t="s">
        <v>10</v>
      </c>
      <c r="B23" s="66">
        <f>SUM(C23:G23)</f>
        <v>2</v>
      </c>
      <c r="C23" s="83">
        <v>1</v>
      </c>
      <c r="D23" s="83"/>
      <c r="E23" s="83">
        <v>1</v>
      </c>
      <c r="F23" s="83"/>
      <c r="G23" s="83"/>
      <c r="H23" s="77"/>
      <c r="I23" s="77"/>
      <c r="J23" s="79"/>
      <c r="K23" s="79"/>
      <c r="L23" s="77"/>
      <c r="M23" s="77"/>
      <c r="N23" s="77"/>
    </row>
    <row r="24" spans="1:14" ht="61.5" customHeight="1">
      <c r="A24" s="26" t="s">
        <v>102</v>
      </c>
      <c r="B24" s="82">
        <f>SUM(C24:G24)</f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77"/>
      <c r="I24" s="77"/>
      <c r="J24" s="77"/>
      <c r="K24" s="77"/>
      <c r="L24" s="77"/>
      <c r="M24" s="77"/>
      <c r="N24" s="77"/>
    </row>
    <row r="25" spans="1:14" ht="33" customHeight="1">
      <c r="A25" s="27" t="s">
        <v>11</v>
      </c>
      <c r="B25" s="28"/>
      <c r="C25" s="21" t="s">
        <v>8</v>
      </c>
      <c r="D25" s="21" t="s">
        <v>8</v>
      </c>
      <c r="E25" s="21" t="s">
        <v>8</v>
      </c>
      <c r="F25" s="21" t="s">
        <v>8</v>
      </c>
      <c r="G25" s="21" t="s">
        <v>8</v>
      </c>
      <c r="H25" s="77"/>
      <c r="I25" s="77"/>
      <c r="J25" s="77"/>
      <c r="K25" s="77"/>
      <c r="L25" s="77"/>
      <c r="M25" s="77"/>
      <c r="N25" s="77"/>
    </row>
    <row r="26" spans="1:14" ht="42.75">
      <c r="A26" s="25" t="s">
        <v>103</v>
      </c>
      <c r="B26" s="28"/>
      <c r="C26" s="21" t="s">
        <v>8</v>
      </c>
      <c r="D26" s="21" t="s">
        <v>8</v>
      </c>
      <c r="E26" s="21" t="s">
        <v>8</v>
      </c>
      <c r="F26" s="21" t="s">
        <v>8</v>
      </c>
      <c r="G26" s="21" t="s">
        <v>8</v>
      </c>
      <c r="H26" s="77"/>
      <c r="I26" s="77"/>
      <c r="J26" s="77"/>
      <c r="K26" s="77"/>
      <c r="L26" s="77"/>
      <c r="M26" s="77"/>
      <c r="N26" s="77"/>
    </row>
    <row r="27" spans="1:14" ht="57">
      <c r="A27" s="25" t="s">
        <v>79</v>
      </c>
      <c r="B27" s="66">
        <f>SUM(C27:G27)</f>
        <v>0</v>
      </c>
      <c r="C27" s="24"/>
      <c r="D27" s="24"/>
      <c r="E27" s="24"/>
      <c r="F27" s="24"/>
      <c r="G27" s="24"/>
      <c r="H27" s="77"/>
      <c r="I27" s="77"/>
      <c r="J27" s="77"/>
      <c r="K27" s="77"/>
      <c r="L27" s="77"/>
      <c r="M27" s="77"/>
      <c r="N27" s="77"/>
    </row>
    <row r="28" spans="1:14" ht="15">
      <c r="A28" s="29"/>
      <c r="B28" s="30"/>
      <c r="C28" s="31"/>
      <c r="D28" s="31"/>
      <c r="E28" s="31"/>
      <c r="F28" s="31"/>
      <c r="G28" s="31"/>
      <c r="H28" s="77"/>
      <c r="I28" s="77"/>
      <c r="J28" s="77"/>
      <c r="K28" s="77"/>
      <c r="L28" s="77"/>
      <c r="M28" s="77"/>
      <c r="N28" s="77"/>
    </row>
    <row r="29" spans="1:14" ht="19.5" customHeight="1">
      <c r="A29" s="124"/>
      <c r="B29" s="124"/>
      <c r="C29" s="32" t="s">
        <v>63</v>
      </c>
      <c r="D29" s="20" t="s">
        <v>64</v>
      </c>
      <c r="E29" s="31"/>
      <c r="F29" s="31"/>
      <c r="G29" s="31"/>
      <c r="H29" s="77"/>
      <c r="I29" s="77"/>
      <c r="J29" s="77"/>
      <c r="K29" s="77"/>
      <c r="L29" s="77"/>
      <c r="M29" s="77"/>
      <c r="N29" s="77"/>
    </row>
    <row r="30" spans="1:14" ht="30.75" customHeight="1">
      <c r="A30" s="124" t="s">
        <v>62</v>
      </c>
      <c r="B30" s="124"/>
      <c r="C30" s="24">
        <v>0</v>
      </c>
      <c r="D30" s="24">
        <v>0</v>
      </c>
      <c r="E30" s="31"/>
      <c r="F30" s="31"/>
      <c r="G30" s="31"/>
      <c r="H30" s="77"/>
      <c r="I30" s="77"/>
      <c r="J30" s="77"/>
      <c r="K30" s="77"/>
      <c r="L30" s="77"/>
      <c r="M30" s="77"/>
      <c r="N30" s="77"/>
    </row>
    <row r="31" spans="8:14" ht="15">
      <c r="H31" s="77"/>
      <c r="I31" s="77"/>
      <c r="J31" s="77"/>
      <c r="K31" s="77"/>
      <c r="L31" s="77"/>
      <c r="M31" s="77"/>
      <c r="N31" s="77"/>
    </row>
    <row r="32" spans="1:14" ht="23.25" customHeight="1">
      <c r="A32" s="134" t="s">
        <v>92</v>
      </c>
      <c r="B32" s="134"/>
      <c r="C32" s="134"/>
      <c r="D32" s="33"/>
      <c r="E32" s="67">
        <f>IF(H32=FALSE,0,I32)</f>
        <v>0</v>
      </c>
      <c r="F32" s="68"/>
      <c r="H32" s="2" t="b">
        <v>0</v>
      </c>
      <c r="I32" s="2" t="s">
        <v>93</v>
      </c>
      <c r="L32" s="77"/>
      <c r="M32" s="77"/>
      <c r="N32" s="77"/>
    </row>
    <row r="33" spans="1:14" ht="23.25" customHeight="1">
      <c r="A33" s="134" t="s">
        <v>91</v>
      </c>
      <c r="B33" s="134"/>
      <c r="C33" s="134"/>
      <c r="D33" s="33"/>
      <c r="E33" s="67">
        <f>IF(H33=FALSE,0,I33)</f>
        <v>0</v>
      </c>
      <c r="F33" s="68"/>
      <c r="H33" s="2" t="b">
        <v>0</v>
      </c>
      <c r="I33" s="2" t="s">
        <v>93</v>
      </c>
      <c r="L33" s="77"/>
      <c r="M33" s="77"/>
      <c r="N33" s="77"/>
    </row>
    <row r="34" spans="8:14" ht="15">
      <c r="H34" s="77"/>
      <c r="I34" s="77"/>
      <c r="J34" s="77"/>
      <c r="K34" s="77"/>
      <c r="L34" s="77"/>
      <c r="M34" s="77"/>
      <c r="N34" s="77"/>
    </row>
    <row r="35" spans="1:14" ht="15.75">
      <c r="A35" s="34" t="s">
        <v>83</v>
      </c>
      <c r="B35" s="34"/>
      <c r="C35" s="34"/>
      <c r="H35" s="77"/>
      <c r="I35" s="77"/>
      <c r="J35" s="77"/>
      <c r="K35" s="77"/>
      <c r="L35" s="77"/>
      <c r="M35" s="77"/>
      <c r="N35" s="77"/>
    </row>
    <row r="36" spans="8:14" ht="21.75" customHeight="1">
      <c r="H36" s="77"/>
      <c r="I36" s="77"/>
      <c r="J36" s="77"/>
      <c r="K36" s="77"/>
      <c r="L36" s="77"/>
      <c r="M36" s="77"/>
      <c r="N36" s="77"/>
    </row>
    <row r="37" spans="1:14" ht="15.75">
      <c r="A37" s="84" t="s">
        <v>12</v>
      </c>
      <c r="B37" s="84"/>
      <c r="C37" s="84"/>
      <c r="H37" s="77"/>
      <c r="I37" s="77"/>
      <c r="J37" s="77"/>
      <c r="K37" s="77"/>
      <c r="L37" s="77"/>
      <c r="M37" s="77"/>
      <c r="N37" s="77"/>
    </row>
    <row r="38" spans="1:14" ht="21" customHeight="1">
      <c r="A38" s="19"/>
      <c r="B38" s="19"/>
      <c r="C38" s="19"/>
      <c r="H38" s="77"/>
      <c r="I38" s="77"/>
      <c r="J38" s="77"/>
      <c r="K38" s="77"/>
      <c r="L38" s="77"/>
      <c r="M38" s="77"/>
      <c r="N38" s="77"/>
    </row>
    <row r="39" spans="1:14" ht="21" customHeight="1">
      <c r="A39" s="123" t="s">
        <v>95</v>
      </c>
      <c r="B39" s="123"/>
      <c r="C39" s="123"/>
      <c r="D39" s="123"/>
      <c r="H39" s="77"/>
      <c r="I39" s="77"/>
      <c r="J39" s="77"/>
      <c r="K39" s="77"/>
      <c r="L39" s="77"/>
      <c r="M39" s="77"/>
      <c r="N39" s="77"/>
    </row>
    <row r="40" spans="1:14" ht="21" customHeight="1">
      <c r="A40" s="91"/>
      <c r="B40" s="91"/>
      <c r="C40" s="91" t="s">
        <v>17</v>
      </c>
      <c r="D40" s="91"/>
      <c r="H40" s="77"/>
      <c r="I40" s="77"/>
      <c r="J40" s="77"/>
      <c r="K40" s="77"/>
      <c r="L40" s="77"/>
      <c r="M40" s="77"/>
      <c r="N40" s="77"/>
    </row>
    <row r="41" spans="1:14" ht="29.25" customHeight="1">
      <c r="A41" s="135" t="s">
        <v>89</v>
      </c>
      <c r="B41" s="136"/>
      <c r="C41" s="90">
        <v>0</v>
      </c>
      <c r="D41" s="90"/>
      <c r="H41" s="77"/>
      <c r="I41" s="77"/>
      <c r="J41" s="77"/>
      <c r="K41" s="77"/>
      <c r="L41" s="77"/>
      <c r="M41" s="77"/>
      <c r="N41" s="77"/>
    </row>
    <row r="42" spans="1:14" ht="29.25" customHeight="1">
      <c r="A42" s="85" t="s">
        <v>16</v>
      </c>
      <c r="B42" s="85"/>
      <c r="C42" s="90">
        <v>0</v>
      </c>
      <c r="D42" s="90"/>
      <c r="H42" s="77"/>
      <c r="I42" s="77"/>
      <c r="J42" s="77"/>
      <c r="K42" s="77"/>
      <c r="L42" s="77"/>
      <c r="M42" s="77"/>
      <c r="N42" s="77"/>
    </row>
    <row r="43" spans="8:14" ht="24.75" customHeight="1">
      <c r="H43" s="77"/>
      <c r="I43" s="77"/>
      <c r="J43" s="77"/>
      <c r="K43" s="77"/>
      <c r="L43" s="77"/>
      <c r="M43" s="77"/>
      <c r="N43" s="77"/>
    </row>
    <row r="44" spans="1:14" ht="15.75">
      <c r="A44" s="122" t="s">
        <v>82</v>
      </c>
      <c r="B44" s="122"/>
      <c r="C44" s="122"/>
      <c r="D44" s="122"/>
      <c r="E44" s="122"/>
      <c r="F44" s="69" t="str">
        <f>IF(SUM(C41,C42)&lt;=1,"4","0")</f>
        <v>4</v>
      </c>
      <c r="G44" s="35"/>
      <c r="H44" s="77"/>
      <c r="I44" s="77"/>
      <c r="J44" s="77"/>
      <c r="K44" s="77"/>
      <c r="L44" s="77"/>
      <c r="M44" s="77"/>
      <c r="N44" s="77"/>
    </row>
    <row r="45" spans="8:14" ht="24" customHeight="1">
      <c r="H45" s="77"/>
      <c r="I45" s="77"/>
      <c r="J45" s="77"/>
      <c r="K45" s="77"/>
      <c r="L45" s="77"/>
      <c r="M45" s="77"/>
      <c r="N45" s="77"/>
    </row>
    <row r="46" spans="1:14" ht="21" customHeight="1">
      <c r="A46" s="123" t="s">
        <v>94</v>
      </c>
      <c r="B46" s="123"/>
      <c r="C46" s="123"/>
      <c r="D46" s="123"/>
      <c r="H46" s="77"/>
      <c r="I46" s="77"/>
      <c r="J46" s="77"/>
      <c r="K46" s="77"/>
      <c r="L46" s="77"/>
      <c r="M46" s="77"/>
      <c r="N46" s="77"/>
    </row>
    <row r="47" spans="1:14" ht="15" customHeight="1">
      <c r="A47" s="126" t="s">
        <v>15</v>
      </c>
      <c r="B47" s="126"/>
      <c r="C47" s="85" t="s">
        <v>14</v>
      </c>
      <c r="D47" s="85"/>
      <c r="H47" s="77"/>
      <c r="I47" s="77"/>
      <c r="J47" s="77"/>
      <c r="K47" s="77"/>
      <c r="L47" s="77"/>
      <c r="M47" s="77"/>
      <c r="N47" s="77"/>
    </row>
    <row r="48" spans="1:14" ht="30.75" customHeight="1">
      <c r="A48" s="85" t="s">
        <v>13</v>
      </c>
      <c r="B48" s="85"/>
      <c r="C48" s="90">
        <v>0</v>
      </c>
      <c r="D48" s="90"/>
      <c r="H48" s="77"/>
      <c r="I48" s="77"/>
      <c r="J48" s="77"/>
      <c r="K48" s="77"/>
      <c r="L48" s="77"/>
      <c r="M48" s="77"/>
      <c r="N48" s="77"/>
    </row>
    <row r="49" spans="1:14" ht="104.25" customHeight="1">
      <c r="A49" s="85" t="s">
        <v>96</v>
      </c>
      <c r="B49" s="85"/>
      <c r="C49" s="90">
        <v>0</v>
      </c>
      <c r="D49" s="90"/>
      <c r="H49" s="77"/>
      <c r="I49" s="77"/>
      <c r="J49" s="77"/>
      <c r="K49" s="77"/>
      <c r="L49" s="77"/>
      <c r="M49" s="77"/>
      <c r="N49" s="77"/>
    </row>
    <row r="50" spans="8:14" ht="19.5" customHeight="1">
      <c r="H50" s="77"/>
      <c r="I50" s="77"/>
      <c r="J50" s="77"/>
      <c r="K50" s="77"/>
      <c r="L50" s="77"/>
      <c r="M50" s="77"/>
      <c r="N50" s="77"/>
    </row>
    <row r="51" spans="1:14" ht="15.75">
      <c r="A51" s="133" t="s">
        <v>81</v>
      </c>
      <c r="B51" s="133"/>
      <c r="C51" s="133"/>
      <c r="D51" s="133"/>
      <c r="E51" s="133"/>
      <c r="F51" s="69" t="str">
        <f>IF(SUM(C48,C49)&lt;=0,"4","0")</f>
        <v>4</v>
      </c>
      <c r="G51" s="35"/>
      <c r="H51" s="77"/>
      <c r="I51" s="77"/>
      <c r="J51" s="77"/>
      <c r="K51" s="77"/>
      <c r="L51" s="77"/>
      <c r="M51" s="77"/>
      <c r="N51" s="77"/>
    </row>
    <row r="52" spans="8:14" ht="20.25" customHeight="1">
      <c r="H52" s="77"/>
      <c r="I52" s="77"/>
      <c r="J52" s="77"/>
      <c r="K52" s="77"/>
      <c r="L52" s="77"/>
      <c r="M52" s="77"/>
      <c r="N52" s="77"/>
    </row>
    <row r="53" spans="1:14" ht="15" customHeight="1">
      <c r="A53" s="127" t="s">
        <v>97</v>
      </c>
      <c r="B53" s="127"/>
      <c r="C53" s="127"/>
      <c r="D53" s="127"/>
      <c r="E53" s="127"/>
      <c r="F53" s="127"/>
      <c r="H53" s="77"/>
      <c r="I53" s="77"/>
      <c r="J53" s="77"/>
      <c r="K53" s="77"/>
      <c r="L53" s="77"/>
      <c r="M53" s="77"/>
      <c r="N53" s="77"/>
    </row>
    <row r="54" spans="1:14" ht="21" customHeight="1">
      <c r="A54" s="127"/>
      <c r="B54" s="127"/>
      <c r="C54" s="127"/>
      <c r="D54" s="127"/>
      <c r="E54" s="127"/>
      <c r="F54" s="127"/>
      <c r="H54" s="77"/>
      <c r="I54" s="77"/>
      <c r="J54" s="77"/>
      <c r="K54" s="77"/>
      <c r="L54" s="77"/>
      <c r="M54" s="77"/>
      <c r="N54" s="77"/>
    </row>
    <row r="55" spans="8:14" ht="15">
      <c r="H55" s="77"/>
      <c r="I55" s="77"/>
      <c r="J55" s="77"/>
      <c r="K55" s="77"/>
      <c r="L55" s="77"/>
      <c r="M55" s="77"/>
      <c r="N55" s="77"/>
    </row>
    <row r="56" spans="1:14" ht="15.75">
      <c r="A56" s="114" t="s">
        <v>18</v>
      </c>
      <c r="B56" s="114"/>
      <c r="C56" s="114"/>
      <c r="D56" s="115"/>
      <c r="E56" s="70">
        <f>IF(OR(B24&gt;0,C23=0,E23=0,H32=TRUE,H33=TRUE),0,(F44+F51))</f>
        <v>8</v>
      </c>
      <c r="H56" s="77"/>
      <c r="I56" s="77"/>
      <c r="J56" s="77"/>
      <c r="K56" s="77"/>
      <c r="L56" s="77"/>
      <c r="M56" s="77"/>
      <c r="N56" s="77"/>
    </row>
    <row r="57" spans="1:14" ht="15.75">
      <c r="A57" s="36"/>
      <c r="B57" s="36"/>
      <c r="C57" s="36"/>
      <c r="D57" s="36"/>
      <c r="E57" s="37"/>
      <c r="H57" s="77"/>
      <c r="I57" s="77"/>
      <c r="J57" s="77"/>
      <c r="K57" s="77"/>
      <c r="L57" s="77"/>
      <c r="M57" s="77"/>
      <c r="N57" s="77"/>
    </row>
    <row r="58" spans="8:14" ht="15">
      <c r="H58" s="77"/>
      <c r="I58" s="77"/>
      <c r="J58" s="77"/>
      <c r="K58" s="77"/>
      <c r="L58" s="77"/>
      <c r="M58" s="77"/>
      <c r="N58" s="77"/>
    </row>
    <row r="59" spans="1:14" ht="15.75" customHeight="1">
      <c r="A59" s="121" t="s">
        <v>98</v>
      </c>
      <c r="B59" s="121"/>
      <c r="C59" s="121"/>
      <c r="D59" s="121"/>
      <c r="E59" s="121"/>
      <c r="F59" s="121"/>
      <c r="G59" s="121"/>
      <c r="H59" s="77"/>
      <c r="I59" s="77"/>
      <c r="J59" s="77"/>
      <c r="K59" s="77"/>
      <c r="L59" s="77"/>
      <c r="M59" s="77"/>
      <c r="N59" s="77"/>
    </row>
    <row r="60" spans="1:14" ht="15">
      <c r="A60" s="121"/>
      <c r="B60" s="121"/>
      <c r="C60" s="121"/>
      <c r="D60" s="121"/>
      <c r="E60" s="121"/>
      <c r="F60" s="121"/>
      <c r="G60" s="121"/>
      <c r="H60" s="77"/>
      <c r="I60" s="77"/>
      <c r="J60" s="77"/>
      <c r="K60" s="77"/>
      <c r="L60" s="77"/>
      <c r="M60" s="77"/>
      <c r="N60" s="77"/>
    </row>
    <row r="61" spans="1:14" ht="18.75" customHeight="1">
      <c r="A61" s="121"/>
      <c r="B61" s="121"/>
      <c r="C61" s="121"/>
      <c r="D61" s="121"/>
      <c r="E61" s="121"/>
      <c r="F61" s="121"/>
      <c r="G61" s="121"/>
      <c r="H61" s="77"/>
      <c r="I61" s="77"/>
      <c r="J61" s="77"/>
      <c r="K61" s="77"/>
      <c r="L61" s="77"/>
      <c r="M61" s="77"/>
      <c r="N61" s="77"/>
    </row>
    <row r="62" spans="8:14" ht="15">
      <c r="H62" s="77"/>
      <c r="I62" s="77"/>
      <c r="J62" s="77"/>
      <c r="K62" s="77"/>
      <c r="L62" s="77"/>
      <c r="M62" s="77"/>
      <c r="N62" s="77"/>
    </row>
    <row r="63" spans="1:14" ht="42.75" customHeight="1">
      <c r="A63" s="85" t="s">
        <v>68</v>
      </c>
      <c r="B63" s="85"/>
      <c r="C63" s="85"/>
      <c r="D63" s="85"/>
      <c r="E63" s="85"/>
      <c r="F63" s="38" t="s">
        <v>75</v>
      </c>
      <c r="G63" s="38" t="s">
        <v>19</v>
      </c>
      <c r="H63" s="77"/>
      <c r="I63" s="77"/>
      <c r="J63" s="77"/>
      <c r="K63" s="77"/>
      <c r="L63" s="77"/>
      <c r="M63" s="77"/>
      <c r="N63" s="77"/>
    </row>
    <row r="64" spans="1:14" ht="21" customHeight="1">
      <c r="A64" s="120" t="s">
        <v>69</v>
      </c>
      <c r="B64" s="120"/>
      <c r="C64" s="120"/>
      <c r="D64" s="120"/>
      <c r="E64" s="120"/>
      <c r="F64" s="33"/>
      <c r="G64" s="71">
        <f>IF(H64=FALSE,0,3)</f>
        <v>0</v>
      </c>
      <c r="H64" s="2" t="b">
        <v>0</v>
      </c>
      <c r="I64" s="77"/>
      <c r="J64" s="77"/>
      <c r="K64" s="77"/>
      <c r="L64" s="77"/>
      <c r="M64" s="77"/>
      <c r="N64" s="77"/>
    </row>
    <row r="65" spans="1:14" ht="76.5" customHeight="1">
      <c r="A65" s="120" t="s">
        <v>109</v>
      </c>
      <c r="B65" s="120"/>
      <c r="C65" s="120"/>
      <c r="D65" s="120"/>
      <c r="E65" s="120"/>
      <c r="F65" s="33"/>
      <c r="G65" s="71">
        <f>IF(H65=FALSE,0,3)</f>
        <v>0</v>
      </c>
      <c r="H65" s="2" t="b">
        <v>0</v>
      </c>
      <c r="I65" s="77"/>
      <c r="J65" s="77"/>
      <c r="K65" s="77"/>
      <c r="L65" s="77"/>
      <c r="M65" s="77"/>
      <c r="N65" s="77"/>
    </row>
    <row r="66" spans="1:14" ht="35.25" customHeight="1">
      <c r="A66" s="120" t="s">
        <v>70</v>
      </c>
      <c r="B66" s="120"/>
      <c r="C66" s="120"/>
      <c r="D66" s="120"/>
      <c r="E66" s="120"/>
      <c r="F66" s="33"/>
      <c r="G66" s="71">
        <f>IF(H66=FALSE,0,3)</f>
        <v>0</v>
      </c>
      <c r="H66" s="2" t="b">
        <v>0</v>
      </c>
      <c r="I66" s="77"/>
      <c r="J66" s="77"/>
      <c r="K66" s="77"/>
      <c r="L66" s="77"/>
      <c r="M66" s="77"/>
      <c r="N66" s="77"/>
    </row>
    <row r="67" spans="1:14" ht="34.5" customHeight="1">
      <c r="A67" s="120" t="s">
        <v>71</v>
      </c>
      <c r="B67" s="120"/>
      <c r="C67" s="120"/>
      <c r="D67" s="120"/>
      <c r="E67" s="120"/>
      <c r="F67" s="33"/>
      <c r="G67" s="71">
        <f>IF(H67=FALSE,0,2)</f>
        <v>0</v>
      </c>
      <c r="H67" s="2" t="b">
        <v>0</v>
      </c>
      <c r="I67" s="77"/>
      <c r="J67" s="77"/>
      <c r="K67" s="77"/>
      <c r="L67" s="77"/>
      <c r="M67" s="77"/>
      <c r="N67" s="77"/>
    </row>
    <row r="68" spans="1:14" ht="36" customHeight="1">
      <c r="A68" s="120" t="s">
        <v>72</v>
      </c>
      <c r="B68" s="120"/>
      <c r="C68" s="120"/>
      <c r="D68" s="120"/>
      <c r="E68" s="120"/>
      <c r="F68" s="33"/>
      <c r="G68" s="71">
        <f>IF(H68=FALSE,0,2)</f>
        <v>0</v>
      </c>
      <c r="H68" s="2" t="b">
        <v>0</v>
      </c>
      <c r="I68" s="77"/>
      <c r="J68" s="77"/>
      <c r="K68" s="77"/>
      <c r="L68" s="77"/>
      <c r="M68" s="77"/>
      <c r="N68" s="77"/>
    </row>
    <row r="69" spans="1:14" ht="18" customHeight="1">
      <c r="A69" s="120" t="s">
        <v>73</v>
      </c>
      <c r="B69" s="120"/>
      <c r="C69" s="120"/>
      <c r="D69" s="120"/>
      <c r="E69" s="120"/>
      <c r="F69" s="33"/>
      <c r="G69" s="71">
        <f>IF(H69=FALSE,0,1)</f>
        <v>0</v>
      </c>
      <c r="H69" s="2" t="b">
        <v>0</v>
      </c>
      <c r="I69" s="77"/>
      <c r="J69" s="80"/>
      <c r="K69" s="77"/>
      <c r="L69" s="77"/>
      <c r="M69" s="77"/>
      <c r="N69" s="77"/>
    </row>
    <row r="70" spans="1:14" ht="20.25" customHeight="1">
      <c r="A70" s="120" t="s">
        <v>74</v>
      </c>
      <c r="B70" s="120"/>
      <c r="C70" s="120"/>
      <c r="D70" s="120"/>
      <c r="E70" s="120"/>
      <c r="F70" s="33"/>
      <c r="G70" s="71">
        <f>IF(H70=FALSE,0,1)</f>
        <v>0</v>
      </c>
      <c r="H70" s="2" t="b">
        <v>0</v>
      </c>
      <c r="I70" s="77"/>
      <c r="J70" s="77"/>
      <c r="K70" s="77"/>
      <c r="L70" s="77"/>
      <c r="M70" s="77"/>
      <c r="N70" s="77"/>
    </row>
    <row r="71" spans="8:14" ht="14.25" customHeight="1">
      <c r="H71" s="77"/>
      <c r="I71" s="77"/>
      <c r="J71" s="77"/>
      <c r="K71" s="77"/>
      <c r="L71" s="77"/>
      <c r="M71" s="77"/>
      <c r="N71" s="77"/>
    </row>
    <row r="72" spans="1:14" ht="15.75" customHeight="1">
      <c r="A72" s="116" t="s">
        <v>20</v>
      </c>
      <c r="B72" s="116"/>
      <c r="C72" s="116"/>
      <c r="D72" s="117"/>
      <c r="E72" s="119">
        <f>15-(G64+G65+G66+G67+G68+G69+G70)</f>
        <v>15</v>
      </c>
      <c r="H72" s="77"/>
      <c r="I72" s="77"/>
      <c r="J72" s="77"/>
      <c r="K72" s="77"/>
      <c r="L72" s="77"/>
      <c r="M72" s="77"/>
      <c r="N72" s="77"/>
    </row>
    <row r="73" spans="1:14" ht="15" customHeight="1">
      <c r="A73" s="104"/>
      <c r="B73" s="104"/>
      <c r="C73" s="104"/>
      <c r="D73" s="118"/>
      <c r="E73" s="119"/>
      <c r="H73" s="77"/>
      <c r="I73" s="77"/>
      <c r="J73" s="77"/>
      <c r="K73" s="77"/>
      <c r="L73" s="77"/>
      <c r="M73" s="77"/>
      <c r="N73" s="77"/>
    </row>
    <row r="74" spans="1:14" ht="15" customHeight="1">
      <c r="A74" s="39"/>
      <c r="B74" s="39"/>
      <c r="C74" s="39"/>
      <c r="D74" s="39"/>
      <c r="E74" s="40"/>
      <c r="H74" s="77"/>
      <c r="I74" s="77"/>
      <c r="J74" s="77"/>
      <c r="K74" s="77"/>
      <c r="L74" s="77"/>
      <c r="M74" s="77"/>
      <c r="N74" s="77"/>
    </row>
    <row r="75" spans="1:14" ht="15.75">
      <c r="A75" s="84" t="s">
        <v>84</v>
      </c>
      <c r="B75" s="84"/>
      <c r="C75" s="84"/>
      <c r="D75" s="84"/>
      <c r="G75" s="41"/>
      <c r="H75" s="77"/>
      <c r="I75" s="77"/>
      <c r="J75" s="77"/>
      <c r="K75" s="77"/>
      <c r="L75" s="77"/>
      <c r="M75" s="77"/>
      <c r="N75" s="77"/>
    </row>
    <row r="76" spans="1:14" ht="15.75">
      <c r="A76" s="91"/>
      <c r="B76" s="91"/>
      <c r="C76" s="11" t="s">
        <v>85</v>
      </c>
      <c r="G76" s="41"/>
      <c r="H76" s="77"/>
      <c r="I76" s="77"/>
      <c r="J76" s="77"/>
      <c r="K76" s="77"/>
      <c r="L76" s="77"/>
      <c r="M76" s="77"/>
      <c r="N76" s="77"/>
    </row>
    <row r="77" spans="1:14" ht="15.75" customHeight="1">
      <c r="A77" s="85" t="s">
        <v>86</v>
      </c>
      <c r="B77" s="85"/>
      <c r="C77" s="33">
        <v>0</v>
      </c>
      <c r="G77" s="41"/>
      <c r="H77" s="77"/>
      <c r="I77" s="77"/>
      <c r="J77" s="77"/>
      <c r="K77" s="77"/>
      <c r="L77" s="77"/>
      <c r="M77" s="77"/>
      <c r="N77" s="77"/>
    </row>
    <row r="78" spans="1:14" ht="14.25" customHeight="1">
      <c r="A78" s="6"/>
      <c r="B78" s="6"/>
      <c r="C78" s="6"/>
      <c r="G78" s="41"/>
      <c r="H78" s="77"/>
      <c r="I78" s="77"/>
      <c r="J78" s="77"/>
      <c r="K78" s="77"/>
      <c r="L78" s="77"/>
      <c r="M78" s="77"/>
      <c r="N78" s="77"/>
    </row>
    <row r="79" spans="1:14" ht="15.75">
      <c r="A79" s="128" t="s">
        <v>87</v>
      </c>
      <c r="B79" s="128"/>
      <c r="C79" s="128"/>
      <c r="D79" s="128"/>
      <c r="E79" s="73" t="str">
        <f>IF(C77&gt;1,0,"2")</f>
        <v>2</v>
      </c>
      <c r="F79" s="42"/>
      <c r="G79" s="43"/>
      <c r="H79" s="77"/>
      <c r="I79" s="77"/>
      <c r="J79" s="77"/>
      <c r="K79" s="77"/>
      <c r="L79" s="77"/>
      <c r="M79" s="77"/>
      <c r="N79" s="77"/>
    </row>
    <row r="80" spans="1:14" ht="15" customHeight="1">
      <c r="A80" s="39"/>
      <c r="B80" s="39"/>
      <c r="C80" s="39"/>
      <c r="D80" s="39"/>
      <c r="E80" s="40"/>
      <c r="H80" s="77"/>
      <c r="I80" s="77"/>
      <c r="J80" s="77"/>
      <c r="K80" s="77"/>
      <c r="L80" s="77"/>
      <c r="M80" s="77"/>
      <c r="N80" s="77"/>
    </row>
    <row r="81" spans="1:14" ht="15" customHeight="1">
      <c r="A81" s="39"/>
      <c r="B81" s="39"/>
      <c r="C81" s="39"/>
      <c r="D81" s="39"/>
      <c r="E81" s="40"/>
      <c r="H81" s="77"/>
      <c r="I81" s="77"/>
      <c r="J81" s="77"/>
      <c r="K81" s="77"/>
      <c r="L81" s="77"/>
      <c r="M81" s="77"/>
      <c r="N81" s="77"/>
    </row>
    <row r="82" spans="8:14" ht="21" customHeight="1">
      <c r="H82" s="77"/>
      <c r="I82" s="77"/>
      <c r="J82" s="77"/>
      <c r="K82" s="77"/>
      <c r="L82" s="77"/>
      <c r="M82" s="77"/>
      <c r="N82" s="77"/>
    </row>
    <row r="83" spans="1:14" ht="15.75">
      <c r="A83" s="84" t="s">
        <v>21</v>
      </c>
      <c r="B83" s="84"/>
      <c r="C83" s="84"/>
      <c r="D83" s="84"/>
      <c r="H83" s="77"/>
      <c r="I83" s="77"/>
      <c r="J83" s="77"/>
      <c r="K83" s="77"/>
      <c r="L83" s="77"/>
      <c r="M83" s="77"/>
      <c r="N83" s="77"/>
    </row>
    <row r="84" spans="1:14" ht="23.25" customHeight="1">
      <c r="A84" s="19"/>
      <c r="B84" s="19"/>
      <c r="C84" s="19"/>
      <c r="D84" s="19"/>
      <c r="H84" s="77"/>
      <c r="I84" s="77"/>
      <c r="J84" s="77"/>
      <c r="K84" s="77"/>
      <c r="L84" s="77"/>
      <c r="M84" s="77"/>
      <c r="N84" s="77"/>
    </row>
    <row r="85" spans="1:14" ht="32.25" customHeight="1">
      <c r="A85" s="99" t="s">
        <v>66</v>
      </c>
      <c r="B85" s="99"/>
      <c r="C85" s="99" t="s">
        <v>67</v>
      </c>
      <c r="D85" s="99"/>
      <c r="E85" s="99"/>
      <c r="H85" s="77"/>
      <c r="I85" s="77"/>
      <c r="J85" s="77"/>
      <c r="K85" s="77"/>
      <c r="L85" s="77"/>
      <c r="M85" s="77"/>
      <c r="N85" s="77"/>
    </row>
    <row r="86" spans="1:14" ht="32.25" customHeight="1">
      <c r="A86" s="100">
        <v>6</v>
      </c>
      <c r="B86" s="100"/>
      <c r="C86" s="100">
        <v>90</v>
      </c>
      <c r="D86" s="100"/>
      <c r="E86" s="100"/>
      <c r="H86" s="77"/>
      <c r="I86" s="77"/>
      <c r="J86" s="77"/>
      <c r="K86" s="77"/>
      <c r="L86" s="77"/>
      <c r="M86" s="77"/>
      <c r="N86" s="77"/>
    </row>
    <row r="87" spans="1:14" ht="15" customHeight="1">
      <c r="A87" s="101" t="s">
        <v>22</v>
      </c>
      <c r="B87" s="101"/>
      <c r="C87" s="101"/>
      <c r="D87" s="101"/>
      <c r="E87" s="101"/>
      <c r="F87" s="125">
        <f>C86/A86</f>
        <v>15</v>
      </c>
      <c r="G87" s="44"/>
      <c r="H87" s="1" t="str">
        <f>IF(F87&gt;14.5,"15",IF(F87&gt;13.5,"14",IF(F87&gt;12.5,"13",IF(F87&gt;11.5,"12",IF(F87&gt;10.5,"11",IF(F87&gt;9.5,"10",IF(F87&gt;8.5,"9",IF(F87&gt;7.5,"8","0"))))))))</f>
        <v>15</v>
      </c>
      <c r="I87" s="77"/>
      <c r="J87" s="77"/>
      <c r="K87" s="77"/>
      <c r="L87" s="77"/>
      <c r="M87" s="77"/>
      <c r="N87" s="77"/>
    </row>
    <row r="88" spans="1:14" ht="15">
      <c r="A88" s="101"/>
      <c r="B88" s="101"/>
      <c r="C88" s="101"/>
      <c r="D88" s="101"/>
      <c r="E88" s="101"/>
      <c r="F88" s="125"/>
      <c r="G88" s="44"/>
      <c r="H88" s="1" t="str">
        <f>IF(F87&gt;6.5,"7",IF(F87&gt;5.5,"6",IF(F87&gt;4.5,"5",IF(F87&gt;3.5,"4",IF(F87&gt;2.5,"3",IF(F87&gt;1.5,"2",IF(F87&gt;0.5,"1","0")))))))</f>
        <v>7</v>
      </c>
      <c r="I88" s="77"/>
      <c r="J88" s="77"/>
      <c r="K88" s="77"/>
      <c r="L88" s="77"/>
      <c r="M88" s="77"/>
      <c r="N88" s="77"/>
    </row>
    <row r="89" spans="8:14" ht="19.5" customHeight="1">
      <c r="H89" s="77"/>
      <c r="I89" s="77"/>
      <c r="J89" s="77"/>
      <c r="K89" s="77"/>
      <c r="L89" s="77"/>
      <c r="M89" s="77"/>
      <c r="N89" s="77"/>
    </row>
    <row r="90" spans="1:14" ht="32.25" customHeight="1">
      <c r="A90" s="104" t="s">
        <v>57</v>
      </c>
      <c r="B90" s="104"/>
      <c r="C90" s="104"/>
      <c r="D90" s="104"/>
      <c r="E90" s="72" t="str">
        <f>IF(F87&gt;7.5,H87,H88)</f>
        <v>15</v>
      </c>
      <c r="F90" s="45"/>
      <c r="H90" s="77"/>
      <c r="I90" s="77"/>
      <c r="J90" s="77"/>
      <c r="K90" s="77"/>
      <c r="L90" s="77"/>
      <c r="M90" s="77"/>
      <c r="N90" s="77"/>
    </row>
    <row r="91" spans="8:14" ht="15" customHeight="1">
      <c r="H91" s="77"/>
      <c r="I91" s="77"/>
      <c r="J91" s="77"/>
      <c r="K91" s="77"/>
      <c r="L91" s="77"/>
      <c r="M91" s="77"/>
      <c r="N91" s="77"/>
    </row>
    <row r="92" spans="1:14" ht="15.75">
      <c r="A92" s="84" t="s">
        <v>23</v>
      </c>
      <c r="B92" s="84"/>
      <c r="H92" s="77"/>
      <c r="I92" s="77"/>
      <c r="J92" s="77"/>
      <c r="K92" s="77"/>
      <c r="L92" s="77"/>
      <c r="M92" s="77"/>
      <c r="N92" s="77"/>
    </row>
    <row r="93" spans="8:14" ht="15">
      <c r="H93" s="77"/>
      <c r="I93" s="77"/>
      <c r="J93" s="77"/>
      <c r="K93" s="77"/>
      <c r="L93" s="77"/>
      <c r="M93" s="77"/>
      <c r="N93" s="77"/>
    </row>
    <row r="94" spans="1:14" ht="50.25" customHeight="1" thickBot="1">
      <c r="A94" s="21" t="s">
        <v>24</v>
      </c>
      <c r="B94" s="86" t="s">
        <v>25</v>
      </c>
      <c r="C94" s="86"/>
      <c r="D94" s="102" t="s">
        <v>78</v>
      </c>
      <c r="E94" s="103"/>
      <c r="F94" s="21" t="s">
        <v>76</v>
      </c>
      <c r="G94" s="21" t="s">
        <v>26</v>
      </c>
      <c r="H94" s="77"/>
      <c r="I94" s="77"/>
      <c r="J94" s="77"/>
      <c r="K94" s="77"/>
      <c r="L94" s="77"/>
      <c r="M94" s="77"/>
      <c r="N94" s="77"/>
    </row>
    <row r="95" spans="1:14" ht="24.75" customHeight="1">
      <c r="A95" s="87" t="s">
        <v>27</v>
      </c>
      <c r="B95" s="97" t="s">
        <v>65</v>
      </c>
      <c r="C95" s="97"/>
      <c r="D95" s="46">
        <v>1</v>
      </c>
      <c r="E95" s="47">
        <f>IF(D95=1,0,7)</f>
        <v>0</v>
      </c>
      <c r="F95" s="112">
        <f>SUM(E95:E97)</f>
        <v>0</v>
      </c>
      <c r="G95" s="109" t="str">
        <f>IF(F95&gt;=3,"0",IF(F95&gt;=1,"6","8"))</f>
        <v>8</v>
      </c>
      <c r="H95" s="81"/>
      <c r="I95" s="77">
        <v>0</v>
      </c>
      <c r="J95" s="1">
        <v>0</v>
      </c>
      <c r="K95" s="77">
        <v>0</v>
      </c>
      <c r="L95" s="77">
        <v>0</v>
      </c>
      <c r="M95" s="77">
        <v>0</v>
      </c>
      <c r="N95" s="77">
        <v>0</v>
      </c>
    </row>
    <row r="96" spans="1:14" ht="24.75" customHeight="1">
      <c r="A96" s="88"/>
      <c r="B96" s="94" t="s">
        <v>28</v>
      </c>
      <c r="C96" s="94"/>
      <c r="D96" s="49">
        <v>1</v>
      </c>
      <c r="E96" s="50">
        <f>IF(D96=1,0,5)</f>
        <v>0</v>
      </c>
      <c r="F96" s="106"/>
      <c r="G96" s="110"/>
      <c r="H96" s="81"/>
      <c r="I96" s="77">
        <v>0.5</v>
      </c>
      <c r="J96" s="1">
        <v>1</v>
      </c>
      <c r="K96" s="77">
        <v>2</v>
      </c>
      <c r="L96" s="77">
        <v>5</v>
      </c>
      <c r="M96" s="77">
        <v>7</v>
      </c>
      <c r="N96" s="77">
        <v>8</v>
      </c>
    </row>
    <row r="97" spans="1:8" ht="24.75" customHeight="1" thickBot="1">
      <c r="A97" s="89"/>
      <c r="B97" s="92" t="s">
        <v>29</v>
      </c>
      <c r="C97" s="92"/>
      <c r="D97" s="51">
        <v>1</v>
      </c>
      <c r="E97" s="52">
        <f>IF(D97=1,0,2)</f>
        <v>0</v>
      </c>
      <c r="F97" s="107"/>
      <c r="G97" s="111"/>
      <c r="H97" s="48"/>
    </row>
    <row r="98" spans="1:8" ht="24.75" customHeight="1">
      <c r="A98" s="87" t="s">
        <v>30</v>
      </c>
      <c r="B98" s="95" t="s">
        <v>31</v>
      </c>
      <c r="C98" s="95"/>
      <c r="D98" s="53">
        <v>1</v>
      </c>
      <c r="E98" s="54">
        <f aca="true" t="shared" si="0" ref="E98:E105">IF(D98=2,2,0)</f>
        <v>0</v>
      </c>
      <c r="F98" s="105">
        <f>SUM(E98:E101)</f>
        <v>0</v>
      </c>
      <c r="G98" s="109" t="str">
        <f>IF(F98&gt;=6,"0",IF(F98&gt;=4,"3",IF(F98&gt;=2,"5","7")))</f>
        <v>7</v>
      </c>
      <c r="H98" s="48"/>
    </row>
    <row r="99" spans="1:8" ht="24.75" customHeight="1">
      <c r="A99" s="88"/>
      <c r="B99" s="94" t="s">
        <v>32</v>
      </c>
      <c r="C99" s="94"/>
      <c r="D99" s="49">
        <v>1</v>
      </c>
      <c r="E99" s="55">
        <f t="shared" si="0"/>
        <v>0</v>
      </c>
      <c r="F99" s="106"/>
      <c r="G99" s="110"/>
      <c r="H99" s="48"/>
    </row>
    <row r="100" spans="1:8" ht="24.75" customHeight="1">
      <c r="A100" s="88"/>
      <c r="B100" s="94" t="s">
        <v>33</v>
      </c>
      <c r="C100" s="94"/>
      <c r="D100" s="49">
        <v>1</v>
      </c>
      <c r="E100" s="55">
        <f t="shared" si="0"/>
        <v>0</v>
      </c>
      <c r="F100" s="106"/>
      <c r="G100" s="110"/>
      <c r="H100" s="48"/>
    </row>
    <row r="101" spans="1:13" ht="24.75" customHeight="1" thickBot="1">
      <c r="A101" s="89"/>
      <c r="B101" s="92" t="s">
        <v>34</v>
      </c>
      <c r="C101" s="92"/>
      <c r="D101" s="56">
        <v>1</v>
      </c>
      <c r="E101" s="52">
        <f t="shared" si="0"/>
        <v>0</v>
      </c>
      <c r="F101" s="107"/>
      <c r="G101" s="111"/>
      <c r="H101" s="48"/>
      <c r="J101" s="6"/>
      <c r="K101" s="6"/>
      <c r="L101" s="6"/>
      <c r="M101" s="6"/>
    </row>
    <row r="102" spans="1:13" ht="24.75" customHeight="1">
      <c r="A102" s="87" t="s">
        <v>35</v>
      </c>
      <c r="B102" s="96" t="s">
        <v>36</v>
      </c>
      <c r="C102" s="96"/>
      <c r="D102" s="53">
        <v>1</v>
      </c>
      <c r="E102" s="54">
        <f t="shared" si="0"/>
        <v>0</v>
      </c>
      <c r="F102" s="105">
        <f>SUM(E102:E107)</f>
        <v>0</v>
      </c>
      <c r="G102" s="109" t="str">
        <f>IF(F102&gt;=8,"0",IF(F102&gt;=7,"5",IF(F102&gt;=6,"10",IF(F102&gt;=5,"12",IF(F102&gt;=4,"16",IF(F102&gt;=2,"18","20"))))))</f>
        <v>20</v>
      </c>
      <c r="H102" s="48"/>
      <c r="J102" s="6"/>
      <c r="K102" s="6"/>
      <c r="L102" s="6"/>
      <c r="M102" s="6"/>
    </row>
    <row r="103" spans="1:13" ht="24.75" customHeight="1">
      <c r="A103" s="88"/>
      <c r="B103" s="94" t="s">
        <v>37</v>
      </c>
      <c r="C103" s="94"/>
      <c r="D103" s="49">
        <v>1</v>
      </c>
      <c r="E103" s="55">
        <f t="shared" si="0"/>
        <v>0</v>
      </c>
      <c r="F103" s="106"/>
      <c r="G103" s="110"/>
      <c r="H103" s="48"/>
      <c r="J103" s="6"/>
      <c r="K103" s="6"/>
      <c r="L103" s="6"/>
      <c r="M103" s="6"/>
    </row>
    <row r="104" spans="1:13" ht="24.75" customHeight="1">
      <c r="A104" s="88"/>
      <c r="B104" s="94" t="s">
        <v>38</v>
      </c>
      <c r="C104" s="94"/>
      <c r="D104" s="49">
        <v>1</v>
      </c>
      <c r="E104" s="55">
        <f t="shared" si="0"/>
        <v>0</v>
      </c>
      <c r="F104" s="106"/>
      <c r="G104" s="110"/>
      <c r="H104" s="48"/>
      <c r="J104" s="6"/>
      <c r="K104" s="6"/>
      <c r="L104" s="6"/>
      <c r="M104" s="6"/>
    </row>
    <row r="105" spans="1:13" ht="24.75" customHeight="1">
      <c r="A105" s="88"/>
      <c r="B105" s="94" t="s">
        <v>39</v>
      </c>
      <c r="C105" s="94"/>
      <c r="D105" s="49">
        <v>1</v>
      </c>
      <c r="E105" s="55">
        <f t="shared" si="0"/>
        <v>0</v>
      </c>
      <c r="F105" s="106"/>
      <c r="G105" s="110"/>
      <c r="H105" s="48"/>
      <c r="J105" s="6"/>
      <c r="K105" s="6"/>
      <c r="L105" s="6"/>
      <c r="M105" s="6"/>
    </row>
    <row r="106" spans="1:13" ht="24.75" customHeight="1">
      <c r="A106" s="88"/>
      <c r="B106" s="94" t="s">
        <v>40</v>
      </c>
      <c r="C106" s="94"/>
      <c r="D106" s="57">
        <v>1</v>
      </c>
      <c r="E106" s="55">
        <f>IF(D106=2,5,0)</f>
        <v>0</v>
      </c>
      <c r="F106" s="106"/>
      <c r="G106" s="110"/>
      <c r="H106" s="48"/>
      <c r="J106" s="6"/>
      <c r="K106" s="6"/>
      <c r="L106" s="6"/>
      <c r="M106" s="6"/>
    </row>
    <row r="107" spans="1:13" ht="24.75" customHeight="1" thickBot="1">
      <c r="A107" s="89"/>
      <c r="B107" s="108" t="s">
        <v>55</v>
      </c>
      <c r="C107" s="108"/>
      <c r="D107" s="58">
        <v>1</v>
      </c>
      <c r="E107" s="50">
        <f>IF(D107=2,8,0)</f>
        <v>0</v>
      </c>
      <c r="F107" s="107"/>
      <c r="G107" s="111"/>
      <c r="H107" s="48"/>
      <c r="J107" s="6"/>
      <c r="K107" s="6"/>
      <c r="L107" s="6"/>
      <c r="M107" s="6"/>
    </row>
    <row r="108" spans="1:13" ht="24.75" customHeight="1">
      <c r="A108" s="87" t="s">
        <v>41</v>
      </c>
      <c r="B108" s="95" t="s">
        <v>42</v>
      </c>
      <c r="C108" s="95"/>
      <c r="D108" s="53">
        <v>1</v>
      </c>
      <c r="E108" s="54">
        <f>IF(D108=1,0,5)</f>
        <v>0</v>
      </c>
      <c r="F108" s="105">
        <f>SUM(E108:E110)</f>
        <v>0</v>
      </c>
      <c r="G108" s="109" t="str">
        <f>IF(F108&gt;=4,"0",IF(F108&gt;=2,"3","5"))</f>
        <v>5</v>
      </c>
      <c r="H108" s="48"/>
      <c r="J108" s="6"/>
      <c r="K108" s="6"/>
      <c r="L108" s="6"/>
      <c r="M108" s="6"/>
    </row>
    <row r="109" spans="1:8" ht="24.75" customHeight="1">
      <c r="A109" s="88"/>
      <c r="B109" s="98" t="s">
        <v>99</v>
      </c>
      <c r="C109" s="98"/>
      <c r="D109" s="59">
        <v>1</v>
      </c>
      <c r="E109" s="55">
        <f>IF(D109=1,0,2)</f>
        <v>0</v>
      </c>
      <c r="F109" s="106"/>
      <c r="G109" s="110"/>
      <c r="H109" s="48"/>
    </row>
    <row r="110" spans="1:8" ht="24.75" customHeight="1" thickBot="1">
      <c r="A110" s="89"/>
      <c r="B110" s="92" t="s">
        <v>43</v>
      </c>
      <c r="C110" s="92"/>
      <c r="D110" s="51">
        <v>1</v>
      </c>
      <c r="E110" s="52">
        <f>IF(D110=1,0,2)</f>
        <v>0</v>
      </c>
      <c r="F110" s="107"/>
      <c r="G110" s="111"/>
      <c r="H110" s="48"/>
    </row>
    <row r="111" spans="1:8" ht="24.75" customHeight="1">
      <c r="A111" s="87" t="s">
        <v>44</v>
      </c>
      <c r="B111" s="96" t="s">
        <v>45</v>
      </c>
      <c r="C111" s="96"/>
      <c r="D111" s="53">
        <v>1</v>
      </c>
      <c r="E111" s="54">
        <f>IF(D111=1,0,2)</f>
        <v>0</v>
      </c>
      <c r="F111" s="105">
        <f>SUM(E111:E115)</f>
        <v>0</v>
      </c>
      <c r="G111" s="109" t="str">
        <f>IF(F111&gt;=6,"0",IF(F111&gt;=5,"2",IF(F111&gt;=4,"3",IF(F111&gt;=2,"4","5"))))</f>
        <v>5</v>
      </c>
      <c r="H111" s="48"/>
    </row>
    <row r="112" spans="1:8" ht="24.75" customHeight="1">
      <c r="A112" s="88"/>
      <c r="B112" s="94" t="s">
        <v>46</v>
      </c>
      <c r="C112" s="94"/>
      <c r="D112" s="49">
        <v>1</v>
      </c>
      <c r="E112" s="55">
        <f>IF(D112=1,0,5)</f>
        <v>0</v>
      </c>
      <c r="F112" s="106"/>
      <c r="G112" s="110"/>
      <c r="H112" s="48"/>
    </row>
    <row r="113" spans="1:8" ht="24.75" customHeight="1">
      <c r="A113" s="88"/>
      <c r="B113" s="94" t="s">
        <v>47</v>
      </c>
      <c r="C113" s="94"/>
      <c r="D113" s="49">
        <v>1</v>
      </c>
      <c r="E113" s="55">
        <f>IF(D113=1,0,2)</f>
        <v>0</v>
      </c>
      <c r="F113" s="106"/>
      <c r="G113" s="110"/>
      <c r="H113" s="48"/>
    </row>
    <row r="114" spans="1:8" ht="39.75" customHeight="1">
      <c r="A114" s="88"/>
      <c r="B114" s="98" t="s">
        <v>100</v>
      </c>
      <c r="C114" s="98"/>
      <c r="D114" s="60">
        <v>1</v>
      </c>
      <c r="E114" s="55">
        <f>IF(D114=1,0,5)</f>
        <v>0</v>
      </c>
      <c r="F114" s="106"/>
      <c r="G114" s="110"/>
      <c r="H114" s="48"/>
    </row>
    <row r="115" spans="1:8" ht="24.75" customHeight="1" thickBot="1">
      <c r="A115" s="89"/>
      <c r="B115" s="92" t="s">
        <v>48</v>
      </c>
      <c r="C115" s="92"/>
      <c r="D115" s="51">
        <v>1</v>
      </c>
      <c r="E115" s="50">
        <f aca="true" t="shared" si="1" ref="E115:E120">IF(D115=1,0,2)</f>
        <v>0</v>
      </c>
      <c r="F115" s="107"/>
      <c r="G115" s="111"/>
      <c r="H115" s="48"/>
    </row>
    <row r="116" spans="1:8" ht="24.75" customHeight="1">
      <c r="A116" s="87" t="s">
        <v>49</v>
      </c>
      <c r="B116" s="95" t="s">
        <v>50</v>
      </c>
      <c r="C116" s="95"/>
      <c r="D116" s="53">
        <v>1</v>
      </c>
      <c r="E116" s="54">
        <f t="shared" si="1"/>
        <v>0</v>
      </c>
      <c r="F116" s="105">
        <f>SUM(E116:E120)</f>
        <v>0</v>
      </c>
      <c r="G116" s="109" t="str">
        <f>IF(F116&gt;=8,"0",IF(F116&gt;=6,"2",IF(F116&gt;=4,"3",IF(F116&gt;=2,"4","5"))))</f>
        <v>5</v>
      </c>
      <c r="H116" s="48"/>
    </row>
    <row r="117" spans="1:8" ht="24.75" customHeight="1">
      <c r="A117" s="88"/>
      <c r="B117" s="94" t="s">
        <v>51</v>
      </c>
      <c r="C117" s="94"/>
      <c r="D117" s="49">
        <v>1</v>
      </c>
      <c r="E117" s="55">
        <f t="shared" si="1"/>
        <v>0</v>
      </c>
      <c r="F117" s="106"/>
      <c r="G117" s="110"/>
      <c r="H117" s="48"/>
    </row>
    <row r="118" spans="1:8" ht="24.75" customHeight="1">
      <c r="A118" s="88"/>
      <c r="B118" s="94" t="s">
        <v>52</v>
      </c>
      <c r="C118" s="94"/>
      <c r="D118" s="49">
        <v>1</v>
      </c>
      <c r="E118" s="55">
        <f t="shared" si="1"/>
        <v>0</v>
      </c>
      <c r="F118" s="106"/>
      <c r="G118" s="110"/>
      <c r="H118" s="48"/>
    </row>
    <row r="119" spans="1:8" ht="24.75" customHeight="1">
      <c r="A119" s="88"/>
      <c r="B119" s="94" t="s">
        <v>53</v>
      </c>
      <c r="C119" s="94"/>
      <c r="D119" s="49">
        <v>1</v>
      </c>
      <c r="E119" s="55">
        <f t="shared" si="1"/>
        <v>0</v>
      </c>
      <c r="F119" s="106"/>
      <c r="G119" s="110"/>
      <c r="H119" s="48"/>
    </row>
    <row r="120" spans="1:8" ht="24.75" customHeight="1" thickBot="1">
      <c r="A120" s="89"/>
      <c r="B120" s="92" t="s">
        <v>54</v>
      </c>
      <c r="C120" s="92"/>
      <c r="D120" s="51">
        <v>1</v>
      </c>
      <c r="E120" s="52">
        <f t="shared" si="1"/>
        <v>0</v>
      </c>
      <c r="F120" s="107"/>
      <c r="G120" s="111"/>
      <c r="H120" s="48"/>
    </row>
    <row r="122" spans="1:5" ht="15.75">
      <c r="A122" s="114" t="s">
        <v>56</v>
      </c>
      <c r="B122" s="114"/>
      <c r="C122" s="114"/>
      <c r="D122" s="115"/>
      <c r="E122" s="74">
        <f>IF(OR(D95=2,D107=2),0,G95+G98+G102+G108+G111+G116)</f>
        <v>50</v>
      </c>
    </row>
    <row r="124" spans="1:6" ht="15.75">
      <c r="A124" s="84" t="s">
        <v>58</v>
      </c>
      <c r="B124" s="84"/>
      <c r="C124" s="84"/>
      <c r="F124" s="2">
        <v>1</v>
      </c>
    </row>
    <row r="125" spans="1:3" ht="15.75">
      <c r="A125" s="19"/>
      <c r="B125" s="19"/>
      <c r="C125" s="19"/>
    </row>
    <row r="126" spans="1:5" ht="15.75">
      <c r="A126" s="113" t="s">
        <v>59</v>
      </c>
      <c r="B126" s="113"/>
      <c r="C126" s="113"/>
      <c r="D126" s="113"/>
      <c r="E126" s="75">
        <f>IF(B24&gt;0,0,(D14+E56+E72+E79+E90+E122))</f>
        <v>100</v>
      </c>
    </row>
    <row r="127" spans="1:5" ht="15.75">
      <c r="A127" s="113" t="s">
        <v>101</v>
      </c>
      <c r="B127" s="113"/>
      <c r="C127" s="113"/>
      <c r="D127" s="113"/>
      <c r="E127" s="76">
        <v>0</v>
      </c>
    </row>
    <row r="128" spans="1:5" ht="15.75">
      <c r="A128" s="113" t="s">
        <v>60</v>
      </c>
      <c r="B128" s="113"/>
      <c r="C128" s="113"/>
      <c r="D128" s="113"/>
      <c r="E128" s="75">
        <f>IF((E126-E127)&lt;0,0,E126+E127)</f>
        <v>100</v>
      </c>
    </row>
    <row r="129" ht="15">
      <c r="E129" s="77"/>
    </row>
    <row r="130" spans="1:6" ht="15.75">
      <c r="A130" s="113" t="s">
        <v>61</v>
      </c>
      <c r="B130" s="113"/>
      <c r="C130" s="113"/>
      <c r="D130" s="113"/>
      <c r="E130" s="78" t="str">
        <f>IF(E128&gt;98,"6",IF(E128&gt;93,"5",IF(E128&gt;80,"4",IF(E128&gt;65,"3",IF(E128&gt;50,"2","1")))))</f>
        <v>6</v>
      </c>
      <c r="F130" s="4" t="str">
        <f>IF(E128&gt;98,"celujący",IF(E128&gt;93,"bardzo dobry",IF(E128&gt;80,"dobry",IF(E128&gt;65,"dostateczny",IF(E128&gt;50,"dopuszczający","niedostateczny")))))</f>
        <v>celujący</v>
      </c>
    </row>
  </sheetData>
  <sheetProtection password="CF7A" sheet="1" objects="1" scenarios="1"/>
  <mergeCells count="109">
    <mergeCell ref="A42:B42"/>
    <mergeCell ref="C42:D42"/>
    <mergeCell ref="A51:E51"/>
    <mergeCell ref="A32:C32"/>
    <mergeCell ref="A33:C33"/>
    <mergeCell ref="A39:D39"/>
    <mergeCell ref="A40:B40"/>
    <mergeCell ref="C40:D40"/>
    <mergeCell ref="A41:B41"/>
    <mergeCell ref="C41:D41"/>
    <mergeCell ref="A1:G1"/>
    <mergeCell ref="A14:C14"/>
    <mergeCell ref="C20:G20"/>
    <mergeCell ref="A16:C16"/>
    <mergeCell ref="B20:B21"/>
    <mergeCell ref="A20:A21"/>
    <mergeCell ref="A29:B29"/>
    <mergeCell ref="A30:B30"/>
    <mergeCell ref="A18:E18"/>
    <mergeCell ref="F87:F88"/>
    <mergeCell ref="A37:C37"/>
    <mergeCell ref="A47:B47"/>
    <mergeCell ref="A53:F54"/>
    <mergeCell ref="A48:B48"/>
    <mergeCell ref="A56:D56"/>
    <mergeCell ref="A79:D79"/>
    <mergeCell ref="A59:G61"/>
    <mergeCell ref="A44:E44"/>
    <mergeCell ref="A46:D46"/>
    <mergeCell ref="A49:B49"/>
    <mergeCell ref="C47:D47"/>
    <mergeCell ref="A70:E70"/>
    <mergeCell ref="A63:E63"/>
    <mergeCell ref="A72:D73"/>
    <mergeCell ref="E72:E73"/>
    <mergeCell ref="A64:E64"/>
    <mergeCell ref="A65:E65"/>
    <mergeCell ref="A66:E66"/>
    <mergeCell ref="A67:E67"/>
    <mergeCell ref="A68:E68"/>
    <mergeCell ref="A69:E69"/>
    <mergeCell ref="A128:D128"/>
    <mergeCell ref="A130:D130"/>
    <mergeCell ref="A108:A110"/>
    <mergeCell ref="A102:A107"/>
    <mergeCell ref="A116:A120"/>
    <mergeCell ref="A122:D122"/>
    <mergeCell ref="A124:C124"/>
    <mergeCell ref="A127:D127"/>
    <mergeCell ref="A126:D126"/>
    <mergeCell ref="A111:A115"/>
    <mergeCell ref="G95:G97"/>
    <mergeCell ref="G98:G101"/>
    <mergeCell ref="F111:F115"/>
    <mergeCell ref="F116:F120"/>
    <mergeCell ref="G108:G110"/>
    <mergeCell ref="G111:G115"/>
    <mergeCell ref="G116:G120"/>
    <mergeCell ref="G102:G107"/>
    <mergeCell ref="F95:F97"/>
    <mergeCell ref="F98:F101"/>
    <mergeCell ref="A95:A97"/>
    <mergeCell ref="F108:F110"/>
    <mergeCell ref="B105:C105"/>
    <mergeCell ref="B106:C106"/>
    <mergeCell ref="B107:C107"/>
    <mergeCell ref="B108:C108"/>
    <mergeCell ref="B109:C109"/>
    <mergeCell ref="F102:F107"/>
    <mergeCell ref="B98:C98"/>
    <mergeCell ref="B99:C99"/>
    <mergeCell ref="C85:E85"/>
    <mergeCell ref="A85:B85"/>
    <mergeCell ref="A86:B86"/>
    <mergeCell ref="A87:E88"/>
    <mergeCell ref="C86:E86"/>
    <mergeCell ref="D94:E94"/>
    <mergeCell ref="A90:D90"/>
    <mergeCell ref="A92:B92"/>
    <mergeCell ref="B100:C100"/>
    <mergeCell ref="B95:C95"/>
    <mergeCell ref="B96:C96"/>
    <mergeCell ref="B97:C97"/>
    <mergeCell ref="B114:C114"/>
    <mergeCell ref="B101:C101"/>
    <mergeCell ref="B102:C102"/>
    <mergeCell ref="B103:C103"/>
    <mergeCell ref="B113:C113"/>
    <mergeCell ref="B104:C104"/>
    <mergeCell ref="B110:C110"/>
    <mergeCell ref="B2:E2"/>
    <mergeCell ref="B119:C119"/>
    <mergeCell ref="B120:C120"/>
    <mergeCell ref="B115:C115"/>
    <mergeCell ref="B116:C116"/>
    <mergeCell ref="B117:C117"/>
    <mergeCell ref="B118:C118"/>
    <mergeCell ref="B111:C111"/>
    <mergeCell ref="B112:C112"/>
    <mergeCell ref="A83:D83"/>
    <mergeCell ref="A77:B77"/>
    <mergeCell ref="B94:C94"/>
    <mergeCell ref="A98:A101"/>
    <mergeCell ref="A11:B11"/>
    <mergeCell ref="A12:B12"/>
    <mergeCell ref="C48:D48"/>
    <mergeCell ref="C49:D49"/>
    <mergeCell ref="A75:D75"/>
    <mergeCell ref="A76:B76"/>
  </mergeCells>
  <printOptions/>
  <pageMargins left="0.35433070866141736" right="0.4330708661417323" top="0.6692913385826772" bottom="0.7086614173228347" header="0.35433070866141736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KCKRiOL</dc:creator>
  <cp:keywords/>
  <dc:description/>
  <cp:lastModifiedBy>Wiacek Daniel</cp:lastModifiedBy>
  <cp:lastPrinted>2007-11-19T11:23:20Z</cp:lastPrinted>
  <dcterms:created xsi:type="dcterms:W3CDTF">2007-03-06T11:39:03Z</dcterms:created>
  <dcterms:modified xsi:type="dcterms:W3CDTF">2018-03-16T14:36:00Z</dcterms:modified>
  <cp:category/>
  <cp:version/>
  <cp:contentType/>
  <cp:contentStatus/>
</cp:coreProperties>
</file>